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radetic\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externalReferences>
    <externalReference r:id="rId11"/>
  </externalReference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3" i="8" l="1"/>
  <c r="E240" i="5"/>
  <c r="E241" i="5"/>
  <c r="E72" i="5"/>
  <c r="E86" i="5"/>
  <c r="E264" i="5"/>
  <c r="E7" i="6" l="1"/>
  <c r="E132" i="6"/>
  <c r="E128" i="6"/>
  <c r="E8" i="6"/>
  <c r="D411" i="4"/>
  <c r="D294" i="4"/>
  <c r="E152" i="5"/>
  <c r="E151" i="5"/>
  <c r="E262" i="5"/>
  <c r="E263" i="5"/>
  <c r="E266" i="5"/>
  <c r="E179" i="5"/>
  <c r="D56" i="8"/>
  <c r="D10" i="8"/>
  <c r="D94" i="8"/>
  <c r="E290" i="5"/>
  <c r="D104" i="8"/>
  <c r="E188" i="5"/>
  <c r="E288" i="5"/>
  <c r="E297" i="5"/>
  <c r="E299" i="5"/>
  <c r="E294" i="5"/>
  <c r="E268" i="5"/>
  <c r="E271" i="5"/>
  <c r="E189" i="5"/>
  <c r="E187" i="5" l="1"/>
  <c r="E50" i="5"/>
  <c r="E34" i="5"/>
  <c r="E26" i="5"/>
  <c r="E20" i="5"/>
  <c r="E17" i="5"/>
  <c r="E16" i="5"/>
  <c r="E15" i="5"/>
  <c r="E14" i="5"/>
  <c r="E186" i="4" l="1"/>
  <c r="E46" i="7"/>
  <c r="D25" i="7"/>
  <c r="E25" i="7"/>
  <c r="E140" i="6" l="1"/>
  <c r="D7" i="8"/>
  <c r="D102" i="8"/>
  <c r="E721" i="4"/>
  <c r="E722" i="4"/>
  <c r="D34" i="8"/>
  <c r="D33" i="8"/>
  <c r="D16" i="8"/>
  <c r="D15" i="8"/>
  <c r="E245" i="4"/>
  <c r="E283" i="4"/>
  <c r="E841" i="4"/>
  <c r="E830" i="4"/>
  <c r="E823" i="4"/>
  <c r="E759" i="4"/>
  <c r="E712" i="4"/>
  <c r="E698" i="4"/>
  <c r="E694" i="4"/>
  <c r="E661" i="4"/>
  <c r="E665" i="4"/>
  <c r="E671" i="4"/>
  <c r="E664" i="4"/>
  <c r="E657" i="4"/>
  <c r="E410" i="4"/>
  <c r="E9" i="4"/>
  <c r="E10" i="4"/>
  <c r="E130" i="4"/>
  <c r="E129" i="4"/>
  <c r="E121" i="4"/>
  <c r="E117" i="4"/>
  <c r="E111" i="4"/>
  <c r="E109" i="4"/>
  <c r="E94" i="4"/>
  <c r="E93" i="4"/>
  <c r="E92" i="4"/>
  <c r="E75" i="4"/>
  <c r="E76" i="4"/>
  <c r="E66" i="4"/>
  <c r="E63" i="4"/>
  <c r="E60" i="4"/>
  <c r="E61" i="4"/>
  <c r="E280" i="4" l="1"/>
  <c r="E265" i="4"/>
  <c r="E260" i="4"/>
  <c r="E193" i="4"/>
  <c r="E189" i="4"/>
  <c r="E179" i="4"/>
  <c r="E370" i="4"/>
  <c r="E367" i="4"/>
  <c r="D58" i="8" l="1"/>
  <c r="D82" i="8"/>
  <c r="D81" i="8"/>
  <c r="D86" i="8"/>
  <c r="D88" i="8"/>
  <c r="D84" i="8"/>
  <c r="D89" i="8"/>
  <c r="D59" i="8"/>
  <c r="D69" i="8"/>
  <c r="D93" i="8"/>
  <c r="D83" i="8"/>
  <c r="D92" i="8"/>
  <c r="D87" i="8"/>
  <c r="D57" i="8"/>
  <c r="D91" i="8"/>
  <c r="D76" i="8"/>
  <c r="D66" i="8"/>
  <c r="D28" i="8"/>
  <c r="D35" i="8"/>
  <c r="D40" i="8"/>
  <c r="D25" i="8"/>
  <c r="D27" i="8"/>
  <c r="D9" i="8"/>
  <c r="D17" i="8"/>
  <c r="D22" i="8" l="1"/>
  <c r="D105" i="8"/>
  <c r="D5" i="8"/>
  <c r="L1429" i="9" l="1"/>
  <c r="J1429" i="9"/>
  <c r="F299" i="9"/>
  <c r="F298" i="9" s="1"/>
  <c r="F297" i="9"/>
  <c r="F296" i="9"/>
  <c r="F295" i="9"/>
  <c r="F294" i="9"/>
  <c r="F292" i="9"/>
  <c r="F291" i="9"/>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E279" i="9" s="1"/>
  <c r="B279" i="9" s="1"/>
  <c r="G279" i="9"/>
  <c r="F279" i="9"/>
  <c r="F278" i="9"/>
  <c r="F277" i="9"/>
  <c r="F276" i="9"/>
  <c r="F275" i="9" s="1"/>
  <c r="L274" i="9"/>
  <c r="F274" i="9" s="1"/>
  <c r="H274" i="9"/>
  <c r="I273" i="9"/>
  <c r="H273" i="9"/>
  <c r="F273" i="9"/>
  <c r="E272" i="9"/>
  <c r="M271" i="9"/>
  <c r="L271" i="9"/>
  <c r="F271" i="9" s="1"/>
  <c r="E271" i="9"/>
  <c r="B271" i="9" s="1"/>
  <c r="M270" i="9"/>
  <c r="L270" i="9"/>
  <c r="F270" i="9"/>
  <c r="E270" i="9"/>
  <c r="M269" i="9"/>
  <c r="L269" i="9"/>
  <c r="F269" i="9"/>
  <c r="B269" i="9" s="1"/>
  <c r="E269" i="9"/>
  <c r="M268" i="9"/>
  <c r="L268" i="9"/>
  <c r="F268" i="9" s="1"/>
  <c r="E268" i="9"/>
  <c r="B268" i="9"/>
  <c r="M267" i="9"/>
  <c r="F267" i="9" s="1"/>
  <c r="L267" i="9"/>
  <c r="E267" i="9"/>
  <c r="B267" i="9" s="1"/>
  <c r="M266" i="9"/>
  <c r="L266" i="9"/>
  <c r="F266" i="9"/>
  <c r="E266" i="9"/>
  <c r="M265" i="9"/>
  <c r="L265" i="9"/>
  <c r="F265" i="9"/>
  <c r="B265" i="9" s="1"/>
  <c r="E265" i="9"/>
  <c r="M264" i="9"/>
  <c r="L264" i="9"/>
  <c r="F264" i="9" s="1"/>
  <c r="E264" i="9"/>
  <c r="B264" i="9"/>
  <c r="M263" i="9"/>
  <c r="F263" i="9" s="1"/>
  <c r="L263" i="9"/>
  <c r="E263" i="9"/>
  <c r="B263" i="9" s="1"/>
  <c r="M262" i="9"/>
  <c r="L262" i="9"/>
  <c r="F262" i="9"/>
  <c r="E262" i="9"/>
  <c r="M261" i="9"/>
  <c r="L261" i="9"/>
  <c r="F261" i="9"/>
  <c r="B261" i="9" s="1"/>
  <c r="E261" i="9"/>
  <c r="M260" i="9"/>
  <c r="L260" i="9"/>
  <c r="F260" i="9" s="1"/>
  <c r="E260" i="9"/>
  <c r="B260" i="9"/>
  <c r="M259" i="9"/>
  <c r="F259" i="9" s="1"/>
  <c r="L259" i="9"/>
  <c r="E259" i="9"/>
  <c r="B259" i="9" s="1"/>
  <c r="M258" i="9"/>
  <c r="L258" i="9"/>
  <c r="F258" i="9"/>
  <c r="E258" i="9"/>
  <c r="M257" i="9"/>
  <c r="L257" i="9"/>
  <c r="F257" i="9"/>
  <c r="B257" i="9" s="1"/>
  <c r="E257" i="9"/>
  <c r="M256" i="9"/>
  <c r="L256" i="9"/>
  <c r="F256" i="9" s="1"/>
  <c r="E256" i="9"/>
  <c r="B256" i="9"/>
  <c r="M255" i="9"/>
  <c r="F255" i="9" s="1"/>
  <c r="L255" i="9"/>
  <c r="E255" i="9"/>
  <c r="B255" i="9" s="1"/>
  <c r="M254" i="9"/>
  <c r="L254" i="9"/>
  <c r="F254" i="9"/>
  <c r="E254" i="9"/>
  <c r="M253" i="9"/>
  <c r="L253" i="9"/>
  <c r="F253" i="9"/>
  <c r="B253" i="9" s="1"/>
  <c r="E253" i="9"/>
  <c r="M252" i="9"/>
  <c r="L252" i="9"/>
  <c r="F252" i="9" s="1"/>
  <c r="E252" i="9"/>
  <c r="B252" i="9"/>
  <c r="M251" i="9"/>
  <c r="F251" i="9" s="1"/>
  <c r="L251" i="9"/>
  <c r="E251" i="9"/>
  <c r="B251" i="9" s="1"/>
  <c r="M250" i="9"/>
  <c r="L250" i="9"/>
  <c r="F250" i="9" s="1"/>
  <c r="E250" i="9"/>
  <c r="M249" i="9"/>
  <c r="L249" i="9"/>
  <c r="F249" i="9"/>
  <c r="B249" i="9" s="1"/>
  <c r="E249" i="9"/>
  <c r="M248" i="9"/>
  <c r="L248" i="9"/>
  <c r="F248" i="9" s="1"/>
  <c r="E248" i="9"/>
  <c r="B248" i="9"/>
  <c r="M247" i="9"/>
  <c r="F247" i="9" s="1"/>
  <c r="L247" i="9"/>
  <c r="E247" i="9"/>
  <c r="B247" i="9" s="1"/>
  <c r="M246" i="9"/>
  <c r="L246" i="9"/>
  <c r="F246" i="9"/>
  <c r="E246" i="9"/>
  <c r="M245" i="9"/>
  <c r="L245" i="9"/>
  <c r="F245" i="9"/>
  <c r="B245" i="9" s="1"/>
  <c r="E245" i="9"/>
  <c r="M244" i="9"/>
  <c r="L244" i="9"/>
  <c r="F244" i="9" s="1"/>
  <c r="E244" i="9"/>
  <c r="B244" i="9"/>
  <c r="M243" i="9"/>
  <c r="F243" i="9" s="1"/>
  <c r="L243" i="9"/>
  <c r="E243" i="9"/>
  <c r="B243" i="9" s="1"/>
  <c r="M242" i="9"/>
  <c r="L242" i="9"/>
  <c r="F242" i="9"/>
  <c r="E242" i="9"/>
  <c r="M241" i="9"/>
  <c r="L241" i="9"/>
  <c r="F241" i="9"/>
  <c r="B241" i="9" s="1"/>
  <c r="E241" i="9"/>
  <c r="M240" i="9"/>
  <c r="L240" i="9"/>
  <c r="F240" i="9" s="1"/>
  <c r="E240" i="9"/>
  <c r="B240" i="9"/>
  <c r="M239" i="9"/>
  <c r="F239" i="9" s="1"/>
  <c r="L239" i="9"/>
  <c r="E239" i="9"/>
  <c r="B239" i="9" s="1"/>
  <c r="M238" i="9"/>
  <c r="L238" i="9"/>
  <c r="F238" i="9"/>
  <c r="E238" i="9"/>
  <c r="M237" i="9"/>
  <c r="L237" i="9"/>
  <c r="F237" i="9"/>
  <c r="B237" i="9" s="1"/>
  <c r="E237" i="9"/>
  <c r="M236" i="9"/>
  <c r="L236" i="9"/>
  <c r="F236" i="9" s="1"/>
  <c r="E236" i="9"/>
  <c r="B236" i="9"/>
  <c r="M235" i="9"/>
  <c r="F235" i="9" s="1"/>
  <c r="L235" i="9"/>
  <c r="E235" i="9"/>
  <c r="B235" i="9" s="1"/>
  <c r="M234" i="9"/>
  <c r="L234" i="9"/>
  <c r="F234" i="9"/>
  <c r="E234" i="9"/>
  <c r="M233" i="9"/>
  <c r="L233" i="9"/>
  <c r="F233" i="9"/>
  <c r="B233" i="9" s="1"/>
  <c r="E233" i="9"/>
  <c r="M232" i="9"/>
  <c r="L232" i="9"/>
  <c r="F232" i="9" s="1"/>
  <c r="E232" i="9"/>
  <c r="B232" i="9"/>
  <c r="M231" i="9"/>
  <c r="F231" i="9" s="1"/>
  <c r="L231" i="9"/>
  <c r="E231" i="9"/>
  <c r="B231" i="9" s="1"/>
  <c r="M230" i="9"/>
  <c r="L230" i="9"/>
  <c r="F230" i="9"/>
  <c r="E230" i="9"/>
  <c r="M229" i="9"/>
  <c r="L229" i="9"/>
  <c r="F229" i="9"/>
  <c r="B229" i="9" s="1"/>
  <c r="E229" i="9"/>
  <c r="M228" i="9"/>
  <c r="L228" i="9"/>
  <c r="F228" i="9" s="1"/>
  <c r="E228" i="9"/>
  <c r="B228" i="9"/>
  <c r="M227" i="9"/>
  <c r="L227" i="9"/>
  <c r="E227" i="9"/>
  <c r="M226" i="9"/>
  <c r="L226" i="9"/>
  <c r="E226" i="9"/>
  <c r="H225" i="9"/>
  <c r="G225" i="9"/>
  <c r="E225" i="9" s="1"/>
  <c r="F225" i="9"/>
  <c r="M224" i="9"/>
  <c r="L224" i="9"/>
  <c r="E224" i="9"/>
  <c r="M223" i="9"/>
  <c r="F223" i="9" s="1"/>
  <c r="L223" i="9"/>
  <c r="E223" i="9"/>
  <c r="B223" i="9"/>
  <c r="M222" i="9"/>
  <c r="L222" i="9"/>
  <c r="E222" i="9"/>
  <c r="M221" i="9"/>
  <c r="L221" i="9"/>
  <c r="F221" i="9" s="1"/>
  <c r="B221" i="9" s="1"/>
  <c r="E221" i="9"/>
  <c r="M220" i="9"/>
  <c r="L220" i="9"/>
  <c r="E220" i="9"/>
  <c r="M219" i="9"/>
  <c r="L219" i="9"/>
  <c r="E219" i="9"/>
  <c r="M218" i="9"/>
  <c r="L218" i="9"/>
  <c r="E218" i="9"/>
  <c r="M217" i="9"/>
  <c r="L217" i="9"/>
  <c r="E217" i="9"/>
  <c r="M216" i="9"/>
  <c r="L216" i="9"/>
  <c r="E216" i="9"/>
  <c r="M215" i="9"/>
  <c r="F215" i="9" s="1"/>
  <c r="L215" i="9"/>
  <c r="E215" i="9"/>
  <c r="B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F157" i="9"/>
  <c r="H156" i="9"/>
  <c r="G156" i="9"/>
  <c r="E156" i="9" s="1"/>
  <c r="F156" i="9"/>
  <c r="B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B149" i="9" s="1"/>
  <c r="F149" i="9"/>
  <c r="H148" i="9"/>
  <c r="G148" i="9"/>
  <c r="F148" i="9"/>
  <c r="H147" i="9"/>
  <c r="G147" i="9"/>
  <c r="F147" i="9"/>
  <c r="E147" i="9"/>
  <c r="B147" i="9" s="1"/>
  <c r="H146" i="9"/>
  <c r="G146" i="9"/>
  <c r="F146" i="9"/>
  <c r="E146" i="9"/>
  <c r="H145" i="9"/>
  <c r="G145" i="9"/>
  <c r="E145" i="9" s="1"/>
  <c r="B145" i="9" s="1"/>
  <c r="F145" i="9"/>
  <c r="H144" i="9"/>
  <c r="G144" i="9"/>
  <c r="F144" i="9"/>
  <c r="H143" i="9"/>
  <c r="G143" i="9"/>
  <c r="F143" i="9"/>
  <c r="F142" i="9"/>
  <c r="H141" i="9"/>
  <c r="G141" i="9"/>
  <c r="E141" i="9" s="1"/>
  <c r="B141" i="9" s="1"/>
  <c r="F141" i="9"/>
  <c r="H140" i="9"/>
  <c r="G140" i="9"/>
  <c r="F140" i="9"/>
  <c r="H139" i="9"/>
  <c r="E139" i="9" s="1"/>
  <c r="G139" i="9"/>
  <c r="F139" i="9"/>
  <c r="B139" i="9"/>
  <c r="H138" i="9"/>
  <c r="G138" i="9"/>
  <c r="F138" i="9"/>
  <c r="E138" i="9"/>
  <c r="B138" i="9" s="1"/>
  <c r="H137" i="9"/>
  <c r="G137" i="9"/>
  <c r="E137" i="9" s="1"/>
  <c r="B137" i="9" s="1"/>
  <c r="F137" i="9"/>
  <c r="H136" i="9"/>
  <c r="G136" i="9"/>
  <c r="F136" i="9"/>
  <c r="H135" i="9"/>
  <c r="E135" i="9" s="1"/>
  <c r="G135" i="9"/>
  <c r="F135" i="9"/>
  <c r="B135" i="9"/>
  <c r="H134" i="9"/>
  <c r="G134" i="9"/>
  <c r="F134" i="9"/>
  <c r="E134" i="9"/>
  <c r="B134" i="9" s="1"/>
  <c r="H133" i="9"/>
  <c r="G133" i="9"/>
  <c r="E133" i="9" s="1"/>
  <c r="B133" i="9" s="1"/>
  <c r="F133" i="9"/>
  <c r="H132" i="9"/>
  <c r="G132" i="9"/>
  <c r="F132" i="9"/>
  <c r="H131" i="9"/>
  <c r="E131" i="9" s="1"/>
  <c r="G131" i="9"/>
  <c r="F131" i="9"/>
  <c r="B131" i="9"/>
  <c r="H130" i="9"/>
  <c r="G130" i="9"/>
  <c r="F130" i="9"/>
  <c r="E130" i="9"/>
  <c r="B130" i="9" s="1"/>
  <c r="H129" i="9"/>
  <c r="G129" i="9"/>
  <c r="E129" i="9" s="1"/>
  <c r="B129" i="9" s="1"/>
  <c r="F129" i="9"/>
  <c r="H128" i="9"/>
  <c r="G128" i="9"/>
  <c r="F128" i="9"/>
  <c r="H127" i="9"/>
  <c r="E127" i="9" s="1"/>
  <c r="G127" i="9"/>
  <c r="F127" i="9"/>
  <c r="B127" i="9"/>
  <c r="H126" i="9"/>
  <c r="G126" i="9"/>
  <c r="F126" i="9"/>
  <c r="E126" i="9"/>
  <c r="B126" i="9" s="1"/>
  <c r="H125" i="9"/>
  <c r="G125" i="9"/>
  <c r="E125" i="9" s="1"/>
  <c r="B125" i="9" s="1"/>
  <c r="F125" i="9"/>
  <c r="H124" i="9"/>
  <c r="G124" i="9"/>
  <c r="F124" i="9"/>
  <c r="H123" i="9"/>
  <c r="E123" i="9" s="1"/>
  <c r="G123" i="9"/>
  <c r="F123" i="9"/>
  <c r="B123" i="9"/>
  <c r="H122" i="9"/>
  <c r="G122" i="9"/>
  <c r="F122" i="9"/>
  <c r="E122" i="9"/>
  <c r="B122" i="9" s="1"/>
  <c r="H121" i="9"/>
  <c r="G121" i="9"/>
  <c r="E121" i="9" s="1"/>
  <c r="B121" i="9" s="1"/>
  <c r="F121" i="9"/>
  <c r="H120" i="9"/>
  <c r="G120" i="9"/>
  <c r="F120" i="9"/>
  <c r="H119" i="9"/>
  <c r="E119" i="9" s="1"/>
  <c r="G119" i="9"/>
  <c r="F119" i="9"/>
  <c r="B119" i="9"/>
  <c r="H118" i="9"/>
  <c r="G118" i="9"/>
  <c r="F118" i="9"/>
  <c r="H117" i="9"/>
  <c r="G117" i="9"/>
  <c r="E117" i="9" s="1"/>
  <c r="F117" i="9"/>
  <c r="B117" i="9"/>
  <c r="H116" i="9"/>
  <c r="G116" i="9"/>
  <c r="F116" i="9"/>
  <c r="E116" i="9"/>
  <c r="B116" i="9" s="1"/>
  <c r="H115" i="9"/>
  <c r="G115" i="9"/>
  <c r="F115" i="9"/>
  <c r="E115" i="9"/>
  <c r="H114" i="9"/>
  <c r="G114" i="9"/>
  <c r="E114" i="9" s="1"/>
  <c r="F114" i="9"/>
  <c r="H113" i="9"/>
  <c r="G113" i="9"/>
  <c r="E113" i="9" s="1"/>
  <c r="B113" i="9" s="1"/>
  <c r="F113" i="9"/>
  <c r="H112" i="9"/>
  <c r="G112" i="9"/>
  <c r="E112" i="9" s="1"/>
  <c r="B112" i="9" s="1"/>
  <c r="F112" i="9"/>
  <c r="H111" i="9"/>
  <c r="E111" i="9" s="1"/>
  <c r="G111" i="9"/>
  <c r="F111" i="9"/>
  <c r="B111" i="9"/>
  <c r="H110" i="9"/>
  <c r="G110" i="9"/>
  <c r="F110" i="9"/>
  <c r="E110" i="9"/>
  <c r="B110" i="9" s="1"/>
  <c r="H109" i="9"/>
  <c r="G109" i="9"/>
  <c r="F109" i="9"/>
  <c r="H108" i="9"/>
  <c r="G108" i="9"/>
  <c r="F108" i="9"/>
  <c r="E108" i="9"/>
  <c r="B108" i="9" s="1"/>
  <c r="H107" i="9"/>
  <c r="G107" i="9"/>
  <c r="F107" i="9"/>
  <c r="E107" i="9"/>
  <c r="H106" i="9"/>
  <c r="G106" i="9"/>
  <c r="E106" i="9" s="1"/>
  <c r="B106" i="9" s="1"/>
  <c r="F106" i="9"/>
  <c r="H105" i="9"/>
  <c r="G105" i="9"/>
  <c r="E105" i="9" s="1"/>
  <c r="B105" i="9" s="1"/>
  <c r="F105" i="9"/>
  <c r="H104" i="9"/>
  <c r="G104" i="9"/>
  <c r="E104" i="9" s="1"/>
  <c r="B104" i="9" s="1"/>
  <c r="F104" i="9"/>
  <c r="H103" i="9"/>
  <c r="E103" i="9" s="1"/>
  <c r="G103" i="9"/>
  <c r="F103" i="9"/>
  <c r="B103" i="9"/>
  <c r="H102" i="9"/>
  <c r="G102" i="9"/>
  <c r="F102" i="9"/>
  <c r="E102" i="9"/>
  <c r="B102" i="9" s="1"/>
  <c r="H101" i="9"/>
  <c r="G101" i="9"/>
  <c r="F101" i="9"/>
  <c r="H100" i="9"/>
  <c r="G100" i="9"/>
  <c r="F100" i="9"/>
  <c r="E100" i="9"/>
  <c r="B100" i="9" s="1"/>
  <c r="H99" i="9"/>
  <c r="G99" i="9"/>
  <c r="F99" i="9"/>
  <c r="E99" i="9"/>
  <c r="H98" i="9"/>
  <c r="G98" i="9"/>
  <c r="E98" i="9" s="1"/>
  <c r="F98" i="9"/>
  <c r="H97" i="9"/>
  <c r="G97" i="9"/>
  <c r="E97" i="9" s="1"/>
  <c r="B97" i="9" s="1"/>
  <c r="F97" i="9"/>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E73" i="9" s="1"/>
  <c r="F73" i="9"/>
  <c r="H72" i="9"/>
  <c r="G72" i="9"/>
  <c r="E72" i="9" s="1"/>
  <c r="B72" i="9" s="1"/>
  <c r="F72" i="9"/>
  <c r="H71" i="9"/>
  <c r="G71" i="9"/>
  <c r="E71" i="9" s="1"/>
  <c r="B71" i="9" s="1"/>
  <c r="F71" i="9"/>
  <c r="H70" i="9"/>
  <c r="G70" i="9"/>
  <c r="F70" i="9"/>
  <c r="H69" i="9"/>
  <c r="G69" i="9"/>
  <c r="F69" i="9"/>
  <c r="H68" i="9"/>
  <c r="G68" i="9"/>
  <c r="F68" i="9"/>
  <c r="H67" i="9"/>
  <c r="G67" i="9"/>
  <c r="F67" i="9"/>
  <c r="H66" i="9"/>
  <c r="G66" i="9"/>
  <c r="F66" i="9"/>
  <c r="E66" i="9"/>
  <c r="B66" i="9" s="1"/>
  <c r="H65" i="9"/>
  <c r="G65" i="9"/>
  <c r="F65" i="9"/>
  <c r="E65" i="9"/>
  <c r="H64" i="9"/>
  <c r="G64" i="9"/>
  <c r="E64" i="9" s="1"/>
  <c r="B64" i="9" s="1"/>
  <c r="F64" i="9"/>
  <c r="H63" i="9"/>
  <c r="G63" i="9"/>
  <c r="F63" i="9"/>
  <c r="H62" i="9"/>
  <c r="G62" i="9"/>
  <c r="E62" i="9" s="1"/>
  <c r="B62" i="9" s="1"/>
  <c r="F62" i="9"/>
  <c r="H61" i="9"/>
  <c r="G61" i="9"/>
  <c r="F61" i="9"/>
  <c r="E61" i="9"/>
  <c r="H60" i="9"/>
  <c r="G60" i="9"/>
  <c r="E60" i="9" s="1"/>
  <c r="B60" i="9" s="1"/>
  <c r="F60" i="9"/>
  <c r="H59" i="9"/>
  <c r="G59" i="9"/>
  <c r="E59" i="9" s="1"/>
  <c r="B59" i="9" s="1"/>
  <c r="F59" i="9"/>
  <c r="H58" i="9"/>
  <c r="E58" i="9" s="1"/>
  <c r="B58" i="9" s="1"/>
  <c r="G58" i="9"/>
  <c r="F58" i="9"/>
  <c r="H57" i="9"/>
  <c r="G57" i="9"/>
  <c r="F57" i="9"/>
  <c r="H56" i="9"/>
  <c r="G56" i="9"/>
  <c r="E56" i="9" s="1"/>
  <c r="B56" i="9" s="1"/>
  <c r="F56" i="9"/>
  <c r="H55" i="9"/>
  <c r="G55" i="9"/>
  <c r="E55" i="9" s="1"/>
  <c r="B55" i="9" s="1"/>
  <c r="F55" i="9"/>
  <c r="H54" i="9"/>
  <c r="G54" i="9"/>
  <c r="F54" i="9"/>
  <c r="E54" i="9"/>
  <c r="B54" i="9" s="1"/>
  <c r="H53" i="9"/>
  <c r="E53" i="9" s="1"/>
  <c r="G53" i="9"/>
  <c r="F53" i="9"/>
  <c r="H52" i="9"/>
  <c r="G52" i="9"/>
  <c r="E52" i="9" s="1"/>
  <c r="B52" i="9" s="1"/>
  <c r="F52" i="9"/>
  <c r="H51" i="9"/>
  <c r="G51" i="9"/>
  <c r="E51" i="9" s="1"/>
  <c r="B51" i="9" s="1"/>
  <c r="F51" i="9"/>
  <c r="H50" i="9"/>
  <c r="G50" i="9"/>
  <c r="F50" i="9"/>
  <c r="E50" i="9"/>
  <c r="B50" i="9" s="1"/>
  <c r="H49" i="9"/>
  <c r="G49" i="9"/>
  <c r="F49" i="9"/>
  <c r="E49" i="9"/>
  <c r="H48" i="9"/>
  <c r="G48" i="9"/>
  <c r="E48" i="9" s="1"/>
  <c r="B48" i="9" s="1"/>
  <c r="F48" i="9"/>
  <c r="H47" i="9"/>
  <c r="G47" i="9"/>
  <c r="E47" i="9" s="1"/>
  <c r="B47" i="9" s="1"/>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E38" i="9" s="1"/>
  <c r="B38" i="9" s="1"/>
  <c r="F38" i="9"/>
  <c r="H37" i="9"/>
  <c r="G37" i="9"/>
  <c r="F37" i="9"/>
  <c r="H36" i="9"/>
  <c r="G36" i="9"/>
  <c r="F36" i="9"/>
  <c r="E36" i="9"/>
  <c r="B36" i="9" s="1"/>
  <c r="H35" i="9"/>
  <c r="G35" i="9"/>
  <c r="F35" i="9"/>
  <c r="H34" i="9"/>
  <c r="G34" i="9"/>
  <c r="F34" i="9"/>
  <c r="H33" i="9"/>
  <c r="G33" i="9"/>
  <c r="F33" i="9"/>
  <c r="H32" i="9"/>
  <c r="G32" i="9"/>
  <c r="E32" i="9" s="1"/>
  <c r="B32" i="9" s="1"/>
  <c r="F32" i="9"/>
  <c r="H31" i="9"/>
  <c r="G31" i="9"/>
  <c r="E31" i="9" s="1"/>
  <c r="F31" i="9"/>
  <c r="H30" i="9"/>
  <c r="G30" i="9"/>
  <c r="E30" i="9" s="1"/>
  <c r="B30" i="9" s="1"/>
  <c r="F30" i="9"/>
  <c r="H29" i="9"/>
  <c r="E29" i="9" s="1"/>
  <c r="B29" i="9" s="1"/>
  <c r="G29" i="9"/>
  <c r="F29" i="9"/>
  <c r="H28" i="9"/>
  <c r="G28" i="9"/>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4" i="9" s="1"/>
  <c r="I3" i="9"/>
  <c r="H3" i="9"/>
  <c r="G3" i="9"/>
  <c r="D101" i="8"/>
  <c r="C1576" i="1" s="1"/>
  <c r="D95" i="8"/>
  <c r="D90" i="8"/>
  <c r="D85" i="8"/>
  <c r="C1560" i="1" s="1"/>
  <c r="D80" i="8"/>
  <c r="D75" i="8"/>
  <c r="C1550" i="1" s="1"/>
  <c r="D70" i="8"/>
  <c r="D65" i="8"/>
  <c r="C1540" i="1" s="1"/>
  <c r="G1540" i="1" s="1"/>
  <c r="D60" i="8"/>
  <c r="D55" i="8"/>
  <c r="C1530" i="1" s="1"/>
  <c r="D50" i="8"/>
  <c r="D44" i="8"/>
  <c r="D36" i="8"/>
  <c r="C1511" i="1" s="1"/>
  <c r="G1511" i="1" s="1"/>
  <c r="D26" i="8"/>
  <c r="C1501" i="1" s="1"/>
  <c r="H1501" i="1" s="1"/>
  <c r="D18" i="8"/>
  <c r="C1493" i="1" s="1"/>
  <c r="D8" i="8"/>
  <c r="C1483" i="1" s="1"/>
  <c r="E44" i="7"/>
  <c r="D44" i="7"/>
  <c r="E39" i="7"/>
  <c r="E38" i="7" s="1"/>
  <c r="I31" i="3" s="1"/>
  <c r="D39" i="7"/>
  <c r="D38" i="7"/>
  <c r="C1469" i="1" s="1"/>
  <c r="E30" i="7"/>
  <c r="E22" i="7" s="1"/>
  <c r="D30" i="7"/>
  <c r="E23" i="7"/>
  <c r="D23" i="7"/>
  <c r="D22" i="7" s="1"/>
  <c r="H30" i="3" s="1"/>
  <c r="E14" i="7"/>
  <c r="D14" i="7"/>
  <c r="E7" i="7"/>
  <c r="D7" i="7"/>
  <c r="D6" i="7"/>
  <c r="F140" i="6"/>
  <c r="F139" i="6"/>
  <c r="F138" i="6"/>
  <c r="F137" i="6"/>
  <c r="F136" i="6"/>
  <c r="F135" i="6"/>
  <c r="F134" i="6"/>
  <c r="F133" i="6"/>
  <c r="F132" i="6"/>
  <c r="F131" i="6"/>
  <c r="E130" i="6"/>
  <c r="E129" i="6" s="1"/>
  <c r="D1423" i="1" s="1"/>
  <c r="D130" i="6"/>
  <c r="D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5" i="6"/>
  <c r="F64" i="6"/>
  <c r="F63" i="6"/>
  <c r="F62" i="6"/>
  <c r="E61" i="6"/>
  <c r="D1355" i="1" s="1"/>
  <c r="D61" i="6"/>
  <c r="F60" i="6"/>
  <c r="F59" i="6"/>
  <c r="F58" i="6"/>
  <c r="F57" i="6"/>
  <c r="F56" i="6"/>
  <c r="F55" i="6"/>
  <c r="E54" i="6"/>
  <c r="D1348" i="1" s="1"/>
  <c r="D54" i="6"/>
  <c r="F54" i="6" s="1"/>
  <c r="F53" i="6"/>
  <c r="F52" i="6"/>
  <c r="F51" i="6"/>
  <c r="F50" i="6"/>
  <c r="E50" i="6"/>
  <c r="D50" i="6"/>
  <c r="F49" i="6"/>
  <c r="F48" i="6"/>
  <c r="F47" i="6"/>
  <c r="F46" i="6"/>
  <c r="F45" i="6"/>
  <c r="F44" i="6"/>
  <c r="F43" i="6"/>
  <c r="E43" i="6"/>
  <c r="D43" i="6"/>
  <c r="F42" i="6"/>
  <c r="F41" i="6"/>
  <c r="F40" i="6"/>
  <c r="E39" i="6"/>
  <c r="D39" i="6"/>
  <c r="F39" i="6" s="1"/>
  <c r="F38" i="6"/>
  <c r="F37" i="6"/>
  <c r="E36" i="6"/>
  <c r="D1330" i="1"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07" i="1" s="1"/>
  <c r="D13" i="6"/>
  <c r="F13" i="6" s="1"/>
  <c r="F12" i="6"/>
  <c r="F11" i="6"/>
  <c r="F10" i="6"/>
  <c r="E10" i="6"/>
  <c r="D10" i="6"/>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E245" i="5" s="1"/>
  <c r="D250" i="5"/>
  <c r="C1227" i="1" s="1"/>
  <c r="F249" i="5"/>
  <c r="F248" i="5"/>
  <c r="F247" i="5"/>
  <c r="E246" i="5"/>
  <c r="D246" i="5"/>
  <c r="F244" i="5"/>
  <c r="F243" i="5"/>
  <c r="F242" i="5"/>
  <c r="E242" i="5"/>
  <c r="D242" i="5"/>
  <c r="F241" i="5"/>
  <c r="F240" i="5"/>
  <c r="E239" i="5"/>
  <c r="D1216"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E180" i="5"/>
  <c r="E177" i="5" s="1"/>
  <c r="D180" i="5"/>
  <c r="F179" i="5"/>
  <c r="F178" i="5"/>
  <c r="D177" i="5"/>
  <c r="F173" i="5"/>
  <c r="F172" i="5"/>
  <c r="F171" i="5"/>
  <c r="E170" i="5"/>
  <c r="D170" i="5"/>
  <c r="F170" i="5" s="1"/>
  <c r="F169" i="5"/>
  <c r="F168" i="5"/>
  <c r="F167" i="5"/>
  <c r="F166" i="5"/>
  <c r="F165" i="5"/>
  <c r="E164" i="5"/>
  <c r="D1142" i="1" s="1"/>
  <c r="G1142" i="1" s="1"/>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C1066" i="1" s="1"/>
  <c r="F86" i="5"/>
  <c r="F85" i="5"/>
  <c r="F84" i="5"/>
  <c r="F83" i="5"/>
  <c r="F82" i="5"/>
  <c r="F81" i="5"/>
  <c r="F80" i="5"/>
  <c r="E79" i="5"/>
  <c r="E78" i="5" s="1"/>
  <c r="D1056" i="1" s="1"/>
  <c r="D79" i="5"/>
  <c r="F79" i="5" s="1"/>
  <c r="F77" i="5"/>
  <c r="F76" i="5"/>
  <c r="F75" i="5"/>
  <c r="F74" i="5"/>
  <c r="F73" i="5"/>
  <c r="F72" i="5"/>
  <c r="F71" i="5"/>
  <c r="E70" i="5"/>
  <c r="E69" i="5" s="1"/>
  <c r="D1047" i="1" s="1"/>
  <c r="D70" i="5"/>
  <c r="D69" i="5" s="1"/>
  <c r="F67" i="5"/>
  <c r="F66" i="5"/>
  <c r="F65" i="5"/>
  <c r="F64" i="5"/>
  <c r="F63" i="5"/>
  <c r="E63" i="5"/>
  <c r="D63" i="5"/>
  <c r="F62" i="5"/>
  <c r="F61" i="5"/>
  <c r="F60" i="5"/>
  <c r="F59" i="5"/>
  <c r="F58" i="5"/>
  <c r="F57" i="5"/>
  <c r="E56" i="5"/>
  <c r="D1034" i="1" s="1"/>
  <c r="D56" i="5"/>
  <c r="F55" i="5"/>
  <c r="F54" i="5"/>
  <c r="F53" i="5"/>
  <c r="E52" i="5"/>
  <c r="D52" i="5"/>
  <c r="F52" i="5" s="1"/>
  <c r="F51" i="5"/>
  <c r="F50" i="5"/>
  <c r="F49" i="5"/>
  <c r="F48" i="5"/>
  <c r="F47" i="5"/>
  <c r="F46" i="5"/>
  <c r="E45" i="5"/>
  <c r="D1023" i="1" s="1"/>
  <c r="D45" i="5"/>
  <c r="F44" i="5"/>
  <c r="F43" i="5"/>
  <c r="F42" i="5"/>
  <c r="E41" i="5"/>
  <c r="D1019"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78" i="1" s="1"/>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2" i="4"/>
  <c r="F461" i="4"/>
  <c r="F460"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15" i="1" s="1"/>
  <c r="D427" i="4"/>
  <c r="F426" i="4"/>
  <c r="F425" i="4"/>
  <c r="F424" i="4"/>
  <c r="F423" i="4"/>
  <c r="E422" i="4"/>
  <c r="D422" i="4"/>
  <c r="E418" i="4"/>
  <c r="D413" i="1" s="1"/>
  <c r="D418" i="4"/>
  <c r="E417" i="4"/>
  <c r="D417" i="4"/>
  <c r="D644" i="4" s="1"/>
  <c r="E416" i="4"/>
  <c r="D411" i="1"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F391" i="4"/>
  <c r="E391" i="4"/>
  <c r="D386" i="1" s="1"/>
  <c r="D391" i="4"/>
  <c r="F390" i="4"/>
  <c r="F389" i="4"/>
  <c r="F388" i="4"/>
  <c r="E388" i="4"/>
  <c r="D383" i="1" s="1"/>
  <c r="D388" i="4"/>
  <c r="F387" i="4"/>
  <c r="F386" i="4"/>
  <c r="F385" i="4"/>
  <c r="F384" i="4"/>
  <c r="F383"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D352" i="4"/>
  <c r="F349" i="4"/>
  <c r="F348" i="4"/>
  <c r="E348" i="4"/>
  <c r="D348" i="4"/>
  <c r="F347" i="4"/>
  <c r="F346" i="4"/>
  <c r="E345" i="4"/>
  <c r="D345" i="4"/>
  <c r="E344" i="4"/>
  <c r="F343" i="4"/>
  <c r="F342" i="4"/>
  <c r="F341" i="4"/>
  <c r="F340" i="4"/>
  <c r="F339" i="4"/>
  <c r="E339" i="4"/>
  <c r="D334" i="1" s="1"/>
  <c r="D339" i="4"/>
  <c r="F338" i="4"/>
  <c r="F337" i="4"/>
  <c r="F336" i="4"/>
  <c r="E336" i="4"/>
  <c r="D336" i="4"/>
  <c r="F335" i="4"/>
  <c r="F334" i="4"/>
  <c r="F333" i="4"/>
  <c r="F332" i="4"/>
  <c r="F331" i="4"/>
  <c r="E331" i="4"/>
  <c r="D326" i="1" s="1"/>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F304" i="4"/>
  <c r="E304" i="4"/>
  <c r="D304" i="4"/>
  <c r="F303" i="4"/>
  <c r="F302" i="4"/>
  <c r="F301" i="4"/>
  <c r="E300" i="4"/>
  <c r="D300" i="4"/>
  <c r="F300" i="4" s="1"/>
  <c r="F296" i="4"/>
  <c r="F295" i="4"/>
  <c r="F294" i="4"/>
  <c r="F293" i="4"/>
  <c r="F292" i="4"/>
  <c r="F288" i="4"/>
  <c r="E288" i="4"/>
  <c r="D288" i="4"/>
  <c r="F287" i="4"/>
  <c r="E287" i="4"/>
  <c r="D283" i="1" s="1"/>
  <c r="D287" i="4"/>
  <c r="F286" i="4"/>
  <c r="F285" i="4"/>
  <c r="F284" i="4"/>
  <c r="F283" i="4"/>
  <c r="F282" i="4"/>
  <c r="F281" i="4"/>
  <c r="F280" i="4"/>
  <c r="E279" i="4"/>
  <c r="D275" i="1" s="1"/>
  <c r="D279" i="4"/>
  <c r="F278" i="4"/>
  <c r="F277" i="4"/>
  <c r="F276" i="4"/>
  <c r="F275" i="4"/>
  <c r="F274" i="4"/>
  <c r="E273" i="4"/>
  <c r="D269" i="1" s="1"/>
  <c r="D273" i="4"/>
  <c r="F273" i="4" s="1"/>
  <c r="F272" i="4"/>
  <c r="F271" i="4"/>
  <c r="F270" i="4"/>
  <c r="F269" i="4"/>
  <c r="E268" i="4"/>
  <c r="D268" i="4"/>
  <c r="C264" i="1" s="1"/>
  <c r="F267" i="4"/>
  <c r="F266" i="4"/>
  <c r="F265" i="4"/>
  <c r="E264" i="4"/>
  <c r="D264" i="4"/>
  <c r="F264" i="4" s="1"/>
  <c r="F262" i="4"/>
  <c r="F261" i="4"/>
  <c r="F260" i="4"/>
  <c r="F259" i="4"/>
  <c r="E259" i="4"/>
  <c r="D255" i="1" s="1"/>
  <c r="D259" i="4"/>
  <c r="F258" i="4"/>
  <c r="F257" i="4"/>
  <c r="F256" i="4"/>
  <c r="F255" i="4"/>
  <c r="F254" i="4"/>
  <c r="F253" i="4"/>
  <c r="E253" i="4"/>
  <c r="D253" i="4"/>
  <c r="D252" i="4"/>
  <c r="F252" i="4" s="1"/>
  <c r="F251" i="4"/>
  <c r="F250" i="4"/>
  <c r="F249" i="4"/>
  <c r="F248" i="4"/>
  <c r="E247" i="4"/>
  <c r="D243" i="1" s="1"/>
  <c r="D247" i="4"/>
  <c r="F247" i="4" s="1"/>
  <c r="F246" i="4"/>
  <c r="F245" i="4"/>
  <c r="E244" i="4"/>
  <c r="D240" i="1" s="1"/>
  <c r="D244" i="4"/>
  <c r="F244" i="4" s="1"/>
  <c r="F243" i="4"/>
  <c r="F242" i="4"/>
  <c r="F241" i="4"/>
  <c r="E240" i="4"/>
  <c r="D236" i="1" s="1"/>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D212" i="1" s="1"/>
  <c r="D216" i="4"/>
  <c r="F214" i="4"/>
  <c r="F213" i="4"/>
  <c r="F212" i="4"/>
  <c r="F211" i="4"/>
  <c r="E210" i="4"/>
  <c r="D206" i="1" s="1"/>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C184" i="1" s="1"/>
  <c r="F187" i="4"/>
  <c r="F186" i="4"/>
  <c r="F185" i="4"/>
  <c r="F184" i="4"/>
  <c r="F183" i="4"/>
  <c r="F182" i="4"/>
  <c r="F181" i="4"/>
  <c r="F180" i="4"/>
  <c r="F179" i="4"/>
  <c r="F178" i="4"/>
  <c r="E177" i="4"/>
  <c r="D173" i="1" s="1"/>
  <c r="D177" i="4"/>
  <c r="C173" i="1" s="1"/>
  <c r="F176" i="4"/>
  <c r="F175" i="4"/>
  <c r="F174" i="4"/>
  <c r="F173" i="4"/>
  <c r="F172" i="4"/>
  <c r="F171" i="4"/>
  <c r="F170" i="4"/>
  <c r="E169" i="4"/>
  <c r="D169" i="4"/>
  <c r="F169" i="4" s="1"/>
  <c r="F168" i="4"/>
  <c r="F167" i="4"/>
  <c r="F166" i="4"/>
  <c r="F165" i="4"/>
  <c r="E164" i="4"/>
  <c r="D160" i="1" s="1"/>
  <c r="D164" i="4"/>
  <c r="F162" i="4"/>
  <c r="F161" i="4"/>
  <c r="F160" i="4"/>
  <c r="E159" i="4"/>
  <c r="D155" i="1" s="1"/>
  <c r="D159" i="4"/>
  <c r="F159" i="4" s="1"/>
  <c r="F158" i="4"/>
  <c r="F157" i="4"/>
  <c r="F156" i="4"/>
  <c r="F155" i="4"/>
  <c r="F154" i="4"/>
  <c r="E153" i="4"/>
  <c r="D153" i="4"/>
  <c r="F153" i="4" s="1"/>
  <c r="D152" i="4"/>
  <c r="C148" i="1" s="1"/>
  <c r="F150" i="4"/>
  <c r="F149" i="4"/>
  <c r="F148" i="4"/>
  <c r="F147" i="4"/>
  <c r="F146" i="4"/>
  <c r="F145" i="4"/>
  <c r="F144" i="4"/>
  <c r="F143" i="4"/>
  <c r="F142" i="4"/>
  <c r="F141" i="4"/>
  <c r="E140" i="4"/>
  <c r="D140" i="4"/>
  <c r="E139" i="4"/>
  <c r="D135" i="1" s="1"/>
  <c r="F138" i="4"/>
  <c r="F137" i="4"/>
  <c r="F136" i="4"/>
  <c r="F135" i="4"/>
  <c r="F134" i="4"/>
  <c r="E134" i="4"/>
  <c r="D134" i="4"/>
  <c r="E133" i="4"/>
  <c r="D129" i="1" s="1"/>
  <c r="D133" i="4"/>
  <c r="F133" i="4" s="1"/>
  <c r="F132" i="4"/>
  <c r="F131" i="4"/>
  <c r="F130" i="4"/>
  <c r="F129" i="4"/>
  <c r="E128" i="4"/>
  <c r="D128" i="4"/>
  <c r="F128" i="4" s="1"/>
  <c r="F127" i="4"/>
  <c r="F126" i="4"/>
  <c r="E125" i="4"/>
  <c r="E124" i="4" s="1"/>
  <c r="D125" i="4"/>
  <c r="F125" i="4" s="1"/>
  <c r="F123" i="4"/>
  <c r="F122" i="4"/>
  <c r="F121" i="4"/>
  <c r="E120" i="4"/>
  <c r="D116" i="1" s="1"/>
  <c r="D120" i="4"/>
  <c r="F119" i="4"/>
  <c r="F118" i="4"/>
  <c r="F117" i="4"/>
  <c r="F116" i="4"/>
  <c r="F115" i="4"/>
  <c r="F114" i="4"/>
  <c r="F113" i="4"/>
  <c r="E112" i="4"/>
  <c r="D112" i="4"/>
  <c r="C108" i="1" s="1"/>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D68" i="4"/>
  <c r="F68" i="4" s="1"/>
  <c r="F67" i="4"/>
  <c r="F66" i="4"/>
  <c r="E65" i="4"/>
  <c r="D61" i="1" s="1"/>
  <c r="D65" i="4"/>
  <c r="F64" i="4"/>
  <c r="F63" i="4"/>
  <c r="E62" i="4"/>
  <c r="D58" i="1" s="1"/>
  <c r="D62" i="4"/>
  <c r="F61" i="4"/>
  <c r="F60" i="4"/>
  <c r="E59" i="4"/>
  <c r="D55" i="1" s="1"/>
  <c r="D59" i="4"/>
  <c r="F59" i="4" s="1"/>
  <c r="F58" i="4"/>
  <c r="F57" i="4"/>
  <c r="F56" i="4"/>
  <c r="F55" i="4"/>
  <c r="E54" i="4"/>
  <c r="D50" i="1" s="1"/>
  <c r="D54" i="4"/>
  <c r="C50" i="1" s="1"/>
  <c r="F53" i="4"/>
  <c r="F52" i="4"/>
  <c r="F51" i="4"/>
  <c r="E51" i="4"/>
  <c r="D51" i="4"/>
  <c r="F49" i="4"/>
  <c r="F48" i="4"/>
  <c r="F47" i="4"/>
  <c r="F46" i="4"/>
  <c r="E45" i="4"/>
  <c r="E44" i="4" s="1"/>
  <c r="D45" i="4"/>
  <c r="F45" i="4" s="1"/>
  <c r="D44" i="4"/>
  <c r="F44" i="4" s="1"/>
  <c r="F43" i="4"/>
  <c r="F42" i="4"/>
  <c r="F41" i="4"/>
  <c r="F40" i="4"/>
  <c r="E40" i="4"/>
  <c r="D36" i="1" s="1"/>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C4" i="1" s="1"/>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7" i="1" s="1"/>
  <c r="H1575" i="1"/>
  <c r="G1575" i="1"/>
  <c r="C1575" i="1"/>
  <c r="H1574" i="1"/>
  <c r="G1574" i="1"/>
  <c r="C1574" i="1"/>
  <c r="C1573" i="1"/>
  <c r="H1572" i="1"/>
  <c r="C1572" i="1"/>
  <c r="G1572" i="1" s="1"/>
  <c r="H1571" i="1"/>
  <c r="G1571" i="1"/>
  <c r="C1571" i="1"/>
  <c r="C1570" i="1"/>
  <c r="C1569" i="1"/>
  <c r="H1569" i="1" s="1"/>
  <c r="C1568" i="1"/>
  <c r="H1567" i="1"/>
  <c r="C1567" i="1"/>
  <c r="G1567" i="1" s="1"/>
  <c r="H1566" i="1"/>
  <c r="G1566" i="1"/>
  <c r="C1566" i="1"/>
  <c r="C1564" i="1"/>
  <c r="G1564" i="1" s="1"/>
  <c r="C1563" i="1"/>
  <c r="H1563" i="1" s="1"/>
  <c r="C1562" i="1"/>
  <c r="C1561" i="1"/>
  <c r="H1561" i="1" s="1"/>
  <c r="C1559" i="1"/>
  <c r="H1559" i="1" s="1"/>
  <c r="H1558" i="1"/>
  <c r="G1558" i="1"/>
  <c r="C1558" i="1"/>
  <c r="C1557" i="1"/>
  <c r="C1556" i="1"/>
  <c r="G1556" i="1" s="1"/>
  <c r="C1555" i="1"/>
  <c r="H1555" i="1" s="1"/>
  <c r="C1554" i="1"/>
  <c r="G1553" i="1"/>
  <c r="C1553" i="1"/>
  <c r="H1553" i="1" s="1"/>
  <c r="C1552" i="1"/>
  <c r="H1551" i="1"/>
  <c r="C1551" i="1"/>
  <c r="G1551" i="1" s="1"/>
  <c r="C1549" i="1"/>
  <c r="H1548" i="1"/>
  <c r="C1548" i="1"/>
  <c r="G1548" i="1" s="1"/>
  <c r="H1547" i="1"/>
  <c r="G1547" i="1"/>
  <c r="C1547" i="1"/>
  <c r="C1546" i="1"/>
  <c r="G1545" i="1"/>
  <c r="C1545" i="1"/>
  <c r="H1545" i="1" s="1"/>
  <c r="C1544" i="1"/>
  <c r="C1543" i="1"/>
  <c r="H1543" i="1" s="1"/>
  <c r="H1542" i="1"/>
  <c r="C1542" i="1"/>
  <c r="G1542" i="1" s="1"/>
  <c r="C1541" i="1"/>
  <c r="H1539" i="1"/>
  <c r="G1539" i="1"/>
  <c r="C1539" i="1"/>
  <c r="C1538" i="1"/>
  <c r="G1537" i="1"/>
  <c r="C1537" i="1"/>
  <c r="H1537" i="1" s="1"/>
  <c r="C1536" i="1"/>
  <c r="H1535" i="1"/>
  <c r="C1535" i="1"/>
  <c r="G1535" i="1" s="1"/>
  <c r="C1534" i="1"/>
  <c r="G1534" i="1" s="1"/>
  <c r="C1533" i="1"/>
  <c r="H1532" i="1"/>
  <c r="C1532" i="1"/>
  <c r="G1532" i="1" s="1"/>
  <c r="C1531" i="1"/>
  <c r="H1531" i="1" s="1"/>
  <c r="G1529" i="1"/>
  <c r="C1529" i="1"/>
  <c r="H1529" i="1" s="1"/>
  <c r="C1528" i="1"/>
  <c r="H1527" i="1"/>
  <c r="G1527" i="1"/>
  <c r="C1527" i="1"/>
  <c r="H1526" i="1"/>
  <c r="G1526" i="1"/>
  <c r="C1526" i="1"/>
  <c r="C1525" i="1"/>
  <c r="H1523" i="1"/>
  <c r="G1523" i="1"/>
  <c r="C1523" i="1"/>
  <c r="C1522" i="1"/>
  <c r="G1521" i="1"/>
  <c r="C1521" i="1"/>
  <c r="H1521" i="1" s="1"/>
  <c r="C1520" i="1"/>
  <c r="H1519" i="1"/>
  <c r="G1519" i="1"/>
  <c r="C1519" i="1"/>
  <c r="H1516" i="1"/>
  <c r="C1516" i="1"/>
  <c r="G1516" i="1" s="1"/>
  <c r="H1515" i="1"/>
  <c r="C1515" i="1"/>
  <c r="G1515" i="1" s="1"/>
  <c r="C1514" i="1"/>
  <c r="G1513" i="1"/>
  <c r="C1513" i="1"/>
  <c r="H1513" i="1" s="1"/>
  <c r="C1512" i="1"/>
  <c r="C1510" i="1"/>
  <c r="H1510" i="1" s="1"/>
  <c r="C1509" i="1"/>
  <c r="H1509" i="1" s="1"/>
  <c r="C1508" i="1"/>
  <c r="G1508" i="1" s="1"/>
  <c r="G1507" i="1"/>
  <c r="C1507" i="1"/>
  <c r="H1507" i="1" s="1"/>
  <c r="H1506" i="1"/>
  <c r="G1506" i="1"/>
  <c r="C1506" i="1"/>
  <c r="C1505" i="1"/>
  <c r="H1505" i="1" s="1"/>
  <c r="C1504" i="1"/>
  <c r="G1504" i="1" s="1"/>
  <c r="C1503" i="1"/>
  <c r="G1503" i="1" s="1"/>
  <c r="C1502" i="1"/>
  <c r="H1502" i="1" s="1"/>
  <c r="C1500" i="1"/>
  <c r="G1500" i="1" s="1"/>
  <c r="H1498" i="1"/>
  <c r="G1498" i="1"/>
  <c r="C1498" i="1"/>
  <c r="C1497" i="1"/>
  <c r="H1496" i="1"/>
  <c r="C1496" i="1"/>
  <c r="G1496" i="1" s="1"/>
  <c r="H1495" i="1"/>
  <c r="G1495" i="1"/>
  <c r="C1495" i="1"/>
  <c r="C1494" i="1"/>
  <c r="C1492" i="1"/>
  <c r="C1491" i="1"/>
  <c r="G1491" i="1" s="1"/>
  <c r="H1490" i="1"/>
  <c r="C1490" i="1"/>
  <c r="G1490" i="1" s="1"/>
  <c r="C1489" i="1"/>
  <c r="H1488" i="1"/>
  <c r="C1488" i="1"/>
  <c r="G1488" i="1" s="1"/>
  <c r="C1487" i="1"/>
  <c r="H1487" i="1" s="1"/>
  <c r="C1486" i="1"/>
  <c r="C1485" i="1"/>
  <c r="H1485" i="1" s="1"/>
  <c r="C1484" i="1"/>
  <c r="C1482" i="1"/>
  <c r="G1482" i="1" s="1"/>
  <c r="C1480" i="1"/>
  <c r="G1480" i="1" s="1"/>
  <c r="G1479" i="1"/>
  <c r="D1479" i="1"/>
  <c r="C1479" i="1"/>
  <c r="D1478" i="1"/>
  <c r="C1478" i="1"/>
  <c r="D1477" i="1"/>
  <c r="C1477" i="1"/>
  <c r="D1476" i="1"/>
  <c r="G1476" i="1" s="1"/>
  <c r="C1476" i="1"/>
  <c r="J1476" i="1" s="1"/>
  <c r="D1475" i="1"/>
  <c r="G1475" i="1" s="1"/>
  <c r="C1475" i="1"/>
  <c r="H1475" i="1" s="1"/>
  <c r="G1474" i="1"/>
  <c r="D1474" i="1"/>
  <c r="C1474" i="1"/>
  <c r="H1473" i="1"/>
  <c r="D1473" i="1"/>
  <c r="C1473" i="1"/>
  <c r="D1472" i="1"/>
  <c r="C1472" i="1"/>
  <c r="G1471" i="1"/>
  <c r="D1471" i="1"/>
  <c r="C1471" i="1"/>
  <c r="J1471" i="1" s="1"/>
  <c r="G1470" i="1"/>
  <c r="D1470" i="1"/>
  <c r="C1470" i="1"/>
  <c r="H1470" i="1" s="1"/>
  <c r="G1468" i="1"/>
  <c r="D1468" i="1"/>
  <c r="C1468" i="1"/>
  <c r="D1467" i="1"/>
  <c r="C1467" i="1"/>
  <c r="D1466" i="1"/>
  <c r="C1466" i="1"/>
  <c r="G1465" i="1"/>
  <c r="D1465" i="1"/>
  <c r="C1465" i="1"/>
  <c r="J1465" i="1" s="1"/>
  <c r="D1464" i="1"/>
  <c r="G1464" i="1" s="1"/>
  <c r="C1464" i="1"/>
  <c r="H1463" i="1"/>
  <c r="D1463" i="1"/>
  <c r="C1463" i="1"/>
  <c r="D1462" i="1"/>
  <c r="J1462" i="1" s="1"/>
  <c r="C1462" i="1"/>
  <c r="C1461" i="1"/>
  <c r="D1460" i="1"/>
  <c r="C1460" i="1"/>
  <c r="D1459" i="1"/>
  <c r="G1459" i="1" s="1"/>
  <c r="C1459" i="1"/>
  <c r="H1458" i="1"/>
  <c r="G1458" i="1"/>
  <c r="I1458" i="1" s="1"/>
  <c r="D1458" i="1"/>
  <c r="C1458" i="1"/>
  <c r="J1458" i="1" s="1"/>
  <c r="J1457" i="1"/>
  <c r="D1457" i="1"/>
  <c r="C1457" i="1"/>
  <c r="D1456" i="1"/>
  <c r="C1456" i="1"/>
  <c r="D1455" i="1"/>
  <c r="G1455" i="1" s="1"/>
  <c r="C1455" i="1"/>
  <c r="D1454" i="1"/>
  <c r="C1453" i="1"/>
  <c r="D1452" i="1"/>
  <c r="C1452" i="1"/>
  <c r="D1451" i="1"/>
  <c r="G1451" i="1" s="1"/>
  <c r="C1451" i="1"/>
  <c r="H1450" i="1"/>
  <c r="G1450" i="1"/>
  <c r="I1450" i="1" s="1"/>
  <c r="D1450" i="1"/>
  <c r="C1450" i="1"/>
  <c r="J1450" i="1" s="1"/>
  <c r="J1449" i="1"/>
  <c r="D1449" i="1"/>
  <c r="C1449" i="1"/>
  <c r="D1448" i="1"/>
  <c r="C1448" i="1"/>
  <c r="D1447" i="1"/>
  <c r="G1447" i="1" s="1"/>
  <c r="C1447" i="1"/>
  <c r="H1446" i="1"/>
  <c r="G1446" i="1"/>
  <c r="D1446" i="1"/>
  <c r="C1446" i="1"/>
  <c r="J1446" i="1" s="1"/>
  <c r="J1445" i="1"/>
  <c r="H1445" i="1"/>
  <c r="D1445" i="1"/>
  <c r="C1445" i="1"/>
  <c r="J1444" i="1"/>
  <c r="H1444" i="1"/>
  <c r="G1444" i="1"/>
  <c r="D1444" i="1"/>
  <c r="C1444" i="1"/>
  <c r="D1443" i="1"/>
  <c r="C1443" i="1"/>
  <c r="G1442" i="1"/>
  <c r="D1442" i="1"/>
  <c r="C1442" i="1"/>
  <c r="H1441" i="1"/>
  <c r="D1441" i="1"/>
  <c r="C1441" i="1"/>
  <c r="J1440" i="1"/>
  <c r="H1440" i="1"/>
  <c r="D1440" i="1"/>
  <c r="G1440" i="1" s="1"/>
  <c r="C1440" i="1"/>
  <c r="J1439" i="1"/>
  <c r="D1439" i="1"/>
  <c r="C1439" i="1"/>
  <c r="C1438" i="1"/>
  <c r="C1437" i="1"/>
  <c r="D1434" i="1"/>
  <c r="C1434" i="1"/>
  <c r="H1433" i="1"/>
  <c r="D1433" i="1"/>
  <c r="C1433" i="1"/>
  <c r="D1432" i="1"/>
  <c r="H1432" i="1" s="1"/>
  <c r="C1432" i="1"/>
  <c r="D1431" i="1"/>
  <c r="C1431" i="1"/>
  <c r="D1430" i="1"/>
  <c r="C1430" i="1"/>
  <c r="D1429" i="1"/>
  <c r="C1429" i="1"/>
  <c r="H1429" i="1" s="1"/>
  <c r="D1428" i="1"/>
  <c r="H1428" i="1" s="1"/>
  <c r="C1428" i="1"/>
  <c r="D1427" i="1"/>
  <c r="C1427" i="1"/>
  <c r="D1426" i="1"/>
  <c r="C1426" i="1"/>
  <c r="H1425" i="1"/>
  <c r="D1425" i="1"/>
  <c r="C1425" i="1"/>
  <c r="C1424" i="1"/>
  <c r="D1422" i="1"/>
  <c r="C1422" i="1"/>
  <c r="H1421" i="1"/>
  <c r="D1421" i="1"/>
  <c r="C1421" i="1"/>
  <c r="D1420" i="1"/>
  <c r="C1420" i="1"/>
  <c r="D1419" i="1"/>
  <c r="C1419" i="1"/>
  <c r="D1418" i="1"/>
  <c r="C1418" i="1"/>
  <c r="H1417" i="1"/>
  <c r="D1417" i="1"/>
  <c r="C1417" i="1"/>
  <c r="D1416" i="1"/>
  <c r="H1416" i="1" s="1"/>
  <c r="C1416" i="1"/>
  <c r="D1415" i="1"/>
  <c r="C1415" i="1"/>
  <c r="D1414" i="1"/>
  <c r="C1414" i="1"/>
  <c r="H1413" i="1"/>
  <c r="D1413" i="1"/>
  <c r="C1413" i="1"/>
  <c r="D1412" i="1"/>
  <c r="H1412" i="1" s="1"/>
  <c r="C1412" i="1"/>
  <c r="D1411" i="1"/>
  <c r="C1411" i="1"/>
  <c r="D1410" i="1"/>
  <c r="C1410" i="1"/>
  <c r="C1409" i="1"/>
  <c r="D1407" i="1"/>
  <c r="C1407" i="1"/>
  <c r="D1406" i="1"/>
  <c r="C1406" i="1"/>
  <c r="H1405" i="1"/>
  <c r="D1405" i="1"/>
  <c r="C1405" i="1"/>
  <c r="D1404" i="1"/>
  <c r="H1404" i="1" s="1"/>
  <c r="C1404" i="1"/>
  <c r="D1403" i="1"/>
  <c r="C1403" i="1"/>
  <c r="D1402" i="1"/>
  <c r="C1402" i="1"/>
  <c r="D1400" i="1"/>
  <c r="H1400" i="1" s="1"/>
  <c r="C1400" i="1"/>
  <c r="D1399" i="1"/>
  <c r="C1399" i="1"/>
  <c r="D1398" i="1"/>
  <c r="C1398" i="1"/>
  <c r="H1397" i="1"/>
  <c r="D1397" i="1"/>
  <c r="C1397" i="1"/>
  <c r="D1396" i="1"/>
  <c r="H1396" i="1" s="1"/>
  <c r="C1396" i="1"/>
  <c r="D1395" i="1"/>
  <c r="C1395" i="1"/>
  <c r="D1394" i="1"/>
  <c r="C1394" i="1"/>
  <c r="H1393" i="1"/>
  <c r="D1393" i="1"/>
  <c r="C1393" i="1"/>
  <c r="D1392" i="1"/>
  <c r="H1392" i="1" s="1"/>
  <c r="C1392" i="1"/>
  <c r="D1391" i="1"/>
  <c r="C1391" i="1"/>
  <c r="D1390" i="1"/>
  <c r="C1390" i="1"/>
  <c r="H1389" i="1"/>
  <c r="D1389" i="1"/>
  <c r="C1389" i="1"/>
  <c r="D1388" i="1"/>
  <c r="H1388" i="1" s="1"/>
  <c r="C1388" i="1"/>
  <c r="D1387" i="1"/>
  <c r="C1387" i="1"/>
  <c r="D1386" i="1"/>
  <c r="C1386" i="1"/>
  <c r="H1385" i="1"/>
  <c r="D1385" i="1"/>
  <c r="C1385" i="1"/>
  <c r="D1384" i="1"/>
  <c r="H1384" i="1" s="1"/>
  <c r="C1384" i="1"/>
  <c r="D1383" i="1"/>
  <c r="D1382" i="1"/>
  <c r="C1382" i="1"/>
  <c r="H1381" i="1"/>
  <c r="D1381" i="1"/>
  <c r="C1381" i="1"/>
  <c r="D1380" i="1"/>
  <c r="H1380" i="1" s="1"/>
  <c r="C1380" i="1"/>
  <c r="D1379" i="1"/>
  <c r="C1379" i="1"/>
  <c r="D1378" i="1"/>
  <c r="C1378" i="1"/>
  <c r="H1377" i="1"/>
  <c r="D1377" i="1"/>
  <c r="C1377" i="1"/>
  <c r="C1376" i="1"/>
  <c r="D1375" i="1"/>
  <c r="C1375" i="1"/>
  <c r="D1374" i="1"/>
  <c r="C1374" i="1"/>
  <c r="D1373" i="1"/>
  <c r="H1373" i="1" s="1"/>
  <c r="C1373" i="1"/>
  <c r="D1372" i="1"/>
  <c r="C1372" i="1"/>
  <c r="D1371" i="1"/>
  <c r="C1371" i="1"/>
  <c r="D1370" i="1"/>
  <c r="C1370" i="1"/>
  <c r="C1369" i="1"/>
  <c r="D1368" i="1"/>
  <c r="C1368" i="1"/>
  <c r="D1367" i="1"/>
  <c r="C1367" i="1"/>
  <c r="D1366" i="1"/>
  <c r="C1366" i="1"/>
  <c r="D1365" i="1"/>
  <c r="C1365" i="1"/>
  <c r="H1365" i="1" s="1"/>
  <c r="D1364" i="1"/>
  <c r="H1364" i="1" s="1"/>
  <c r="C1364" i="1"/>
  <c r="D1363" i="1"/>
  <c r="C1363" i="1"/>
  <c r="D1362" i="1"/>
  <c r="C1362" i="1"/>
  <c r="H1361" i="1"/>
  <c r="D1361" i="1"/>
  <c r="C1361" i="1"/>
  <c r="D1359" i="1"/>
  <c r="C1359" i="1"/>
  <c r="D1358" i="1"/>
  <c r="C1358" i="1"/>
  <c r="H1357" i="1"/>
  <c r="D1357" i="1"/>
  <c r="C1357" i="1"/>
  <c r="D1356" i="1"/>
  <c r="H1356" i="1" s="1"/>
  <c r="C1356" i="1"/>
  <c r="C1355" i="1"/>
  <c r="D1354" i="1"/>
  <c r="C1354" i="1"/>
  <c r="H1353" i="1"/>
  <c r="D1353" i="1"/>
  <c r="C1353" i="1"/>
  <c r="H1352" i="1"/>
  <c r="D1352" i="1"/>
  <c r="C1352" i="1"/>
  <c r="D1351" i="1"/>
  <c r="C1351" i="1"/>
  <c r="D1350" i="1"/>
  <c r="C1350" i="1"/>
  <c r="D1349" i="1"/>
  <c r="C1349" i="1"/>
  <c r="H1349" i="1" s="1"/>
  <c r="D1347" i="1"/>
  <c r="C1347" i="1"/>
  <c r="D1346" i="1"/>
  <c r="C1346" i="1"/>
  <c r="H1345" i="1"/>
  <c r="D1345" i="1"/>
  <c r="C1345" i="1"/>
  <c r="C1344" i="1"/>
  <c r="D1343" i="1"/>
  <c r="C1343" i="1"/>
  <c r="D1342" i="1"/>
  <c r="C1342" i="1"/>
  <c r="H1341" i="1"/>
  <c r="D1341" i="1"/>
  <c r="C1341" i="1"/>
  <c r="D1340" i="1"/>
  <c r="H1340" i="1" s="1"/>
  <c r="C1340" i="1"/>
  <c r="D1339" i="1"/>
  <c r="C1339" i="1"/>
  <c r="D1338" i="1"/>
  <c r="C1338" i="1"/>
  <c r="H1337" i="1"/>
  <c r="D1337" i="1"/>
  <c r="C1337" i="1"/>
  <c r="H1336" i="1"/>
  <c r="D1336" i="1"/>
  <c r="C1336" i="1"/>
  <c r="D1335" i="1"/>
  <c r="C1335" i="1"/>
  <c r="D1334" i="1"/>
  <c r="C1334" i="1"/>
  <c r="H1333" i="1"/>
  <c r="D1333" i="1"/>
  <c r="C1333" i="1"/>
  <c r="D1332" i="1"/>
  <c r="H1332" i="1" s="1"/>
  <c r="C1332" i="1"/>
  <c r="D1331" i="1"/>
  <c r="C1331" i="1"/>
  <c r="C1330" i="1"/>
  <c r="D1328" i="1"/>
  <c r="H1328" i="1" s="1"/>
  <c r="C1328" i="1"/>
  <c r="D1327" i="1"/>
  <c r="C1327" i="1"/>
  <c r="D1326" i="1"/>
  <c r="C1326" i="1"/>
  <c r="H1325" i="1"/>
  <c r="D1325" i="1"/>
  <c r="C1325" i="1"/>
  <c r="D1324" i="1"/>
  <c r="C1324" i="1"/>
  <c r="H1324" i="1" s="1"/>
  <c r="D1323" i="1"/>
  <c r="C1323" i="1"/>
  <c r="D1322" i="1"/>
  <c r="C1322" i="1"/>
  <c r="H1321" i="1"/>
  <c r="D1321" i="1"/>
  <c r="C1321" i="1"/>
  <c r="D1320" i="1"/>
  <c r="H1320" i="1" s="1"/>
  <c r="C1320" i="1"/>
  <c r="D1319" i="1"/>
  <c r="C1319" i="1"/>
  <c r="D1318" i="1"/>
  <c r="C1318" i="1"/>
  <c r="H1317" i="1"/>
  <c r="D1317" i="1"/>
  <c r="C1317" i="1"/>
  <c r="H1316" i="1"/>
  <c r="D1316" i="1"/>
  <c r="C1316" i="1"/>
  <c r="D1315" i="1"/>
  <c r="C1315" i="1"/>
  <c r="D1314" i="1"/>
  <c r="C1314" i="1"/>
  <c r="D1313" i="1"/>
  <c r="H1313" i="1" s="1"/>
  <c r="C1313" i="1"/>
  <c r="D1312" i="1"/>
  <c r="H1312" i="1" s="1"/>
  <c r="C1312" i="1"/>
  <c r="D1311" i="1"/>
  <c r="C1311" i="1"/>
  <c r="D1310" i="1"/>
  <c r="C1310" i="1"/>
  <c r="H1309" i="1"/>
  <c r="D1309" i="1"/>
  <c r="C1309" i="1"/>
  <c r="H1308" i="1"/>
  <c r="D1308" i="1"/>
  <c r="C1308" i="1"/>
  <c r="C1307" i="1"/>
  <c r="D1306" i="1"/>
  <c r="C1306" i="1"/>
  <c r="H1305" i="1"/>
  <c r="D1305" i="1"/>
  <c r="C1305" i="1"/>
  <c r="D1304" i="1"/>
  <c r="H1304" i="1" s="1"/>
  <c r="C1304" i="1"/>
  <c r="D1303" i="1"/>
  <c r="C1303" i="1"/>
  <c r="D1302" i="1"/>
  <c r="C1302" i="1"/>
  <c r="D1301" i="1"/>
  <c r="C1301" i="1"/>
  <c r="D1298" i="1"/>
  <c r="C1298" i="1"/>
  <c r="H1297" i="1"/>
  <c r="D1297" i="1"/>
  <c r="C1297" i="1"/>
  <c r="D1296" i="1"/>
  <c r="H1296" i="1" s="1"/>
  <c r="C1296" i="1"/>
  <c r="D1295" i="1"/>
  <c r="C1295" i="1"/>
  <c r="D1294" i="1"/>
  <c r="C1294" i="1"/>
  <c r="H1293" i="1"/>
  <c r="D1293" i="1"/>
  <c r="C1293" i="1"/>
  <c r="H1292" i="1"/>
  <c r="D1292" i="1"/>
  <c r="C1292" i="1"/>
  <c r="D1291" i="1"/>
  <c r="C1291" i="1"/>
  <c r="D1290" i="1"/>
  <c r="C1290" i="1"/>
  <c r="H1289" i="1"/>
  <c r="D1289" i="1"/>
  <c r="C1289" i="1"/>
  <c r="D1288" i="1"/>
  <c r="H1288" i="1" s="1"/>
  <c r="C1288" i="1"/>
  <c r="D1287" i="1"/>
  <c r="C1287" i="1"/>
  <c r="D1286" i="1"/>
  <c r="C1286" i="1"/>
  <c r="D1285" i="1"/>
  <c r="C1285" i="1"/>
  <c r="G1285" i="1" s="1"/>
  <c r="H1284" i="1"/>
  <c r="D1284" i="1"/>
  <c r="C1284" i="1"/>
  <c r="G1284" i="1" s="1"/>
  <c r="H1283" i="1"/>
  <c r="D1283" i="1"/>
  <c r="C1283" i="1"/>
  <c r="G1283" i="1" s="1"/>
  <c r="D1282" i="1"/>
  <c r="C1282" i="1"/>
  <c r="G1282" i="1" s="1"/>
  <c r="D1281" i="1"/>
  <c r="C1281" i="1"/>
  <c r="G1281" i="1" s="1"/>
  <c r="H1280" i="1"/>
  <c r="D1280" i="1"/>
  <c r="C1280" i="1"/>
  <c r="G1280" i="1" s="1"/>
  <c r="H1279" i="1"/>
  <c r="D1279" i="1"/>
  <c r="C1279" i="1"/>
  <c r="G1279" i="1" s="1"/>
  <c r="D1278" i="1"/>
  <c r="C1278" i="1"/>
  <c r="H1278" i="1" s="1"/>
  <c r="H1277" i="1"/>
  <c r="G1277" i="1"/>
  <c r="D1277" i="1"/>
  <c r="C1277" i="1"/>
  <c r="D1276" i="1"/>
  <c r="C1276" i="1"/>
  <c r="D1275" i="1"/>
  <c r="C1275" i="1"/>
  <c r="H1275" i="1" s="1"/>
  <c r="D1274" i="1"/>
  <c r="C1274" i="1"/>
  <c r="H1274" i="1" s="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C1265" i="1"/>
  <c r="D1264" i="1"/>
  <c r="C1264" i="1"/>
  <c r="H1264" i="1" s="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C1247" i="1"/>
  <c r="H1247" i="1" s="1"/>
  <c r="D1246" i="1"/>
  <c r="H1246" i="1" s="1"/>
  <c r="C1246" i="1"/>
  <c r="H1245" i="1"/>
  <c r="G1245" i="1"/>
  <c r="D1245" i="1"/>
  <c r="C1245" i="1"/>
  <c r="D1244" i="1"/>
  <c r="C1244" i="1"/>
  <c r="H1244" i="1" s="1"/>
  <c r="D1243" i="1"/>
  <c r="G1243" i="1" s="1"/>
  <c r="C1243" i="1"/>
  <c r="D1242" i="1"/>
  <c r="C1242" i="1"/>
  <c r="D1241" i="1"/>
  <c r="C1241" i="1"/>
  <c r="H1241" i="1" s="1"/>
  <c r="D1240" i="1"/>
  <c r="C1240" i="1"/>
  <c r="D1239" i="1"/>
  <c r="C1239" i="1"/>
  <c r="D1238" i="1"/>
  <c r="C1238" i="1"/>
  <c r="H1238" i="1" s="1"/>
  <c r="D1237" i="1"/>
  <c r="C1237" i="1"/>
  <c r="H1237" i="1" s="1"/>
  <c r="C1236" i="1"/>
  <c r="H1234" i="1"/>
  <c r="G1234" i="1"/>
  <c r="D1234" i="1"/>
  <c r="C1234" i="1"/>
  <c r="D1233" i="1"/>
  <c r="G1233" i="1" s="1"/>
  <c r="C1233" i="1"/>
  <c r="H1233" i="1" s="1"/>
  <c r="D1232" i="1"/>
  <c r="G1232" i="1" s="1"/>
  <c r="C1232" i="1"/>
  <c r="H1231" i="1"/>
  <c r="G1231" i="1"/>
  <c r="D1231" i="1"/>
  <c r="C1231" i="1"/>
  <c r="H1230" i="1"/>
  <c r="G1230" i="1"/>
  <c r="D1230" i="1"/>
  <c r="C1230" i="1"/>
  <c r="D1229" i="1"/>
  <c r="G1229" i="1" s="1"/>
  <c r="C1229" i="1"/>
  <c r="H1228" i="1"/>
  <c r="G1228" i="1"/>
  <c r="D1228" i="1"/>
  <c r="C1228" i="1"/>
  <c r="D1226" i="1"/>
  <c r="G1226" i="1" s="1"/>
  <c r="C1226" i="1"/>
  <c r="H1225" i="1"/>
  <c r="G1225" i="1"/>
  <c r="D1225" i="1"/>
  <c r="C1225" i="1"/>
  <c r="D1224" i="1"/>
  <c r="H1224" i="1" s="1"/>
  <c r="C1224" i="1"/>
  <c r="D1223" i="1"/>
  <c r="C1223" i="1"/>
  <c r="H1221" i="1"/>
  <c r="G1221" i="1"/>
  <c r="D1221" i="1"/>
  <c r="C1221" i="1"/>
  <c r="D1220" i="1"/>
  <c r="G1220" i="1" s="1"/>
  <c r="C1220" i="1"/>
  <c r="D1219" i="1"/>
  <c r="H1219" i="1" s="1"/>
  <c r="C1219" i="1"/>
  <c r="D1218" i="1"/>
  <c r="H1218" i="1" s="1"/>
  <c r="C1218" i="1"/>
  <c r="G1218" i="1" s="1"/>
  <c r="D1217" i="1"/>
  <c r="C1217" i="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D1166" i="1"/>
  <c r="C1166" i="1"/>
  <c r="H1166" i="1" s="1"/>
  <c r="D1165" i="1"/>
  <c r="C1165" i="1"/>
  <c r="H1165" i="1" s="1"/>
  <c r="D1164" i="1"/>
  <c r="C1164" i="1"/>
  <c r="H1164" i="1" s="1"/>
  <c r="D1163" i="1"/>
  <c r="C1163" i="1"/>
  <c r="D1162" i="1"/>
  <c r="C1162" i="1"/>
  <c r="H1162" i="1" s="1"/>
  <c r="D1161" i="1"/>
  <c r="C1161" i="1"/>
  <c r="D1160" i="1"/>
  <c r="C1160" i="1"/>
  <c r="H1160" i="1" s="1"/>
  <c r="D1159" i="1"/>
  <c r="C1159" i="1"/>
  <c r="H1159" i="1" s="1"/>
  <c r="D1158" i="1"/>
  <c r="C1158" i="1"/>
  <c r="H1158" i="1" s="1"/>
  <c r="D1157" i="1"/>
  <c r="C1157" i="1"/>
  <c r="D1156" i="1"/>
  <c r="C1156" i="1"/>
  <c r="D1155" i="1"/>
  <c r="C1155" i="1"/>
  <c r="H1155" i="1" s="1"/>
  <c r="D1154" i="1"/>
  <c r="C1154" i="1"/>
  <c r="D1151" i="1"/>
  <c r="H1151" i="1" s="1"/>
  <c r="C1151" i="1"/>
  <c r="H1150" i="1"/>
  <c r="G1150" i="1"/>
  <c r="D1150" i="1"/>
  <c r="C1150" i="1"/>
  <c r="H1149" i="1"/>
  <c r="G1149" i="1"/>
  <c r="D1149" i="1"/>
  <c r="C1149" i="1"/>
  <c r="D1148" i="1"/>
  <c r="D1147" i="1"/>
  <c r="G1147" i="1" s="1"/>
  <c r="C1147" i="1"/>
  <c r="H1147" i="1" s="1"/>
  <c r="H1146" i="1"/>
  <c r="G1146" i="1"/>
  <c r="D1146" i="1"/>
  <c r="C1146" i="1"/>
  <c r="H1145" i="1"/>
  <c r="G1145" i="1"/>
  <c r="D1145" i="1"/>
  <c r="C1145" i="1"/>
  <c r="D1144" i="1"/>
  <c r="H1144" i="1" s="1"/>
  <c r="C1144" i="1"/>
  <c r="H1143" i="1"/>
  <c r="G1143" i="1"/>
  <c r="D1143" i="1"/>
  <c r="C1143" i="1"/>
  <c r="C1142" i="1"/>
  <c r="D1141" i="1"/>
  <c r="C1141" i="1"/>
  <c r="D1140" i="1"/>
  <c r="H1140" i="1" s="1"/>
  <c r="C1140" i="1"/>
  <c r="H1139" i="1"/>
  <c r="G1139" i="1"/>
  <c r="D1139" i="1"/>
  <c r="C1139" i="1"/>
  <c r="H1138" i="1"/>
  <c r="G1138" i="1"/>
  <c r="D1138" i="1"/>
  <c r="C1138" i="1"/>
  <c r="H1137" i="1"/>
  <c r="D1137" i="1"/>
  <c r="G1137" i="1" s="1"/>
  <c r="C1137" i="1"/>
  <c r="D1136" i="1"/>
  <c r="G1136" i="1" s="1"/>
  <c r="C1136" i="1"/>
  <c r="D1135" i="1"/>
  <c r="H1135" i="1" s="1"/>
  <c r="C1135" i="1"/>
  <c r="H1134" i="1"/>
  <c r="G1134" i="1"/>
  <c r="D1134" i="1"/>
  <c r="C1134" i="1"/>
  <c r="H1133" i="1"/>
  <c r="G1133" i="1"/>
  <c r="D1133" i="1"/>
  <c r="C1133" i="1"/>
  <c r="D1132" i="1"/>
  <c r="H1132" i="1" s="1"/>
  <c r="C1132" i="1"/>
  <c r="G1131" i="1"/>
  <c r="D1131" i="1"/>
  <c r="H1131" i="1" s="1"/>
  <c r="C1131" i="1"/>
  <c r="D1130" i="1"/>
  <c r="G1130" i="1" s="1"/>
  <c r="C1130" i="1"/>
  <c r="D1129" i="1"/>
  <c r="H1129" i="1" s="1"/>
  <c r="C1129" i="1"/>
  <c r="H1128" i="1"/>
  <c r="G1128" i="1"/>
  <c r="D1128" i="1"/>
  <c r="C1128"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D1117" i="1"/>
  <c r="C1117" i="1"/>
  <c r="G1117" i="1" s="1"/>
  <c r="H1116" i="1"/>
  <c r="G1116" i="1"/>
  <c r="D1116" i="1"/>
  <c r="C1116" i="1"/>
  <c r="H1115" i="1"/>
  <c r="G1115" i="1"/>
  <c r="D1115" i="1"/>
  <c r="C1115" i="1"/>
  <c r="H1114" i="1"/>
  <c r="G1114" i="1"/>
  <c r="D1114" i="1"/>
  <c r="C1114" i="1"/>
  <c r="D1113" i="1"/>
  <c r="H1113" i="1" s="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D1067" i="1"/>
  <c r="C1067" i="1"/>
  <c r="H1067" i="1" s="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D1058" i="1"/>
  <c r="H1058" i="1" s="1"/>
  <c r="C1058" i="1"/>
  <c r="D1057" i="1"/>
  <c r="H1057" i="1" s="1"/>
  <c r="C1057" i="1"/>
  <c r="G1057" i="1" s="1"/>
  <c r="H1055" i="1"/>
  <c r="G1055" i="1"/>
  <c r="D1055" i="1"/>
  <c r="C1055" i="1"/>
  <c r="H1054" i="1"/>
  <c r="D1054" i="1"/>
  <c r="C1054" i="1"/>
  <c r="G1054" i="1" s="1"/>
  <c r="H1053" i="1"/>
  <c r="D1053" i="1"/>
  <c r="C1053" i="1"/>
  <c r="G1053" i="1" s="1"/>
  <c r="H1052" i="1"/>
  <c r="G1052" i="1"/>
  <c r="D1052" i="1"/>
  <c r="C1052" i="1"/>
  <c r="H1051" i="1"/>
  <c r="G1051" i="1"/>
  <c r="D1051" i="1"/>
  <c r="C1051" i="1"/>
  <c r="D1050" i="1"/>
  <c r="C1050" i="1"/>
  <c r="H1049" i="1"/>
  <c r="G1049" i="1"/>
  <c r="D1049" i="1"/>
  <c r="C1049"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D1036" i="1"/>
  <c r="G1036" i="1" s="1"/>
  <c r="C1036" i="1"/>
  <c r="D1035" i="1"/>
  <c r="H1035" i="1" s="1"/>
  <c r="C1035" i="1"/>
  <c r="G1035" i="1" s="1"/>
  <c r="C1034" i="1"/>
  <c r="H1033" i="1"/>
  <c r="G1033" i="1"/>
  <c r="D1033" i="1"/>
  <c r="C1033" i="1"/>
  <c r="D1032" i="1"/>
  <c r="C1032" i="1"/>
  <c r="H1032" i="1" s="1"/>
  <c r="D1031" i="1"/>
  <c r="C1031" i="1"/>
  <c r="G1031" i="1" s="1"/>
  <c r="D1030" i="1"/>
  <c r="H1029" i="1"/>
  <c r="G1029" i="1"/>
  <c r="D1029" i="1"/>
  <c r="C1029" i="1"/>
  <c r="D1028" i="1"/>
  <c r="H1028" i="1" s="1"/>
  <c r="C1028" i="1"/>
  <c r="G1028" i="1" s="1"/>
  <c r="H1027" i="1"/>
  <c r="G1027" i="1"/>
  <c r="D1027" i="1"/>
  <c r="C1027" i="1"/>
  <c r="D1026" i="1"/>
  <c r="H1026" i="1" s="1"/>
  <c r="C1026" i="1"/>
  <c r="D1025" i="1"/>
  <c r="C1025" i="1"/>
  <c r="H1025" i="1" s="1"/>
  <c r="H1024" i="1"/>
  <c r="G1024" i="1"/>
  <c r="D1024" i="1"/>
  <c r="C1024" i="1"/>
  <c r="H1022" i="1"/>
  <c r="G1022" i="1"/>
  <c r="D1022" i="1"/>
  <c r="C1022" i="1"/>
  <c r="H1021" i="1"/>
  <c r="G1021" i="1"/>
  <c r="D1021" i="1"/>
  <c r="C1021" i="1"/>
  <c r="H1020" i="1"/>
  <c r="G1020" i="1"/>
  <c r="D1020" i="1"/>
  <c r="C1020" i="1"/>
  <c r="C1019" i="1"/>
  <c r="H1018" i="1"/>
  <c r="G1018" i="1"/>
  <c r="D1018" i="1"/>
  <c r="C1018" i="1"/>
  <c r="H1017" i="1"/>
  <c r="G1017" i="1"/>
  <c r="D1017" i="1"/>
  <c r="C1017" i="1"/>
  <c r="H1016" i="1"/>
  <c r="G1016" i="1"/>
  <c r="D1016" i="1"/>
  <c r="C1016" i="1"/>
  <c r="D1015" i="1"/>
  <c r="C1015" i="1"/>
  <c r="H1014" i="1"/>
  <c r="G1014" i="1"/>
  <c r="D1014" i="1"/>
  <c r="C1014" i="1"/>
  <c r="D1013" i="1"/>
  <c r="C1013" i="1"/>
  <c r="H1013" i="1" s="1"/>
  <c r="D1012" i="1"/>
  <c r="C1012" i="1"/>
  <c r="H1012" i="1" s="1"/>
  <c r="H1011" i="1"/>
  <c r="G1011" i="1"/>
  <c r="D1011" i="1"/>
  <c r="C1011" i="1"/>
  <c r="H1010" i="1"/>
  <c r="G1010" i="1"/>
  <c r="D1010" i="1"/>
  <c r="C1010" i="1"/>
  <c r="H1009" i="1"/>
  <c r="G1009" i="1"/>
  <c r="D1009" i="1"/>
  <c r="C1009" i="1"/>
  <c r="D1008" i="1"/>
  <c r="C1008" i="1"/>
  <c r="H1008" i="1" s="1"/>
  <c r="D1007" i="1"/>
  <c r="C1007" i="1"/>
  <c r="D1006" i="1"/>
  <c r="H1006" i="1" s="1"/>
  <c r="C1006" i="1"/>
  <c r="H1005" i="1"/>
  <c r="G1005" i="1"/>
  <c r="D1005" i="1"/>
  <c r="C1005" i="1"/>
  <c r="D1004" i="1"/>
  <c r="C1004" i="1"/>
  <c r="H1004" i="1" s="1"/>
  <c r="D1003" i="1"/>
  <c r="C1003" i="1"/>
  <c r="D1002" i="1"/>
  <c r="C1002" i="1"/>
  <c r="H1002" i="1" s="1"/>
  <c r="H1001" i="1"/>
  <c r="G1001" i="1"/>
  <c r="D1001" i="1"/>
  <c r="C1001" i="1"/>
  <c r="D1000" i="1"/>
  <c r="C1000" i="1"/>
  <c r="D999" i="1"/>
  <c r="C999" i="1"/>
  <c r="H999" i="1" s="1"/>
  <c r="D998" i="1"/>
  <c r="C998" i="1"/>
  <c r="C997" i="1"/>
  <c r="H996" i="1"/>
  <c r="G996" i="1"/>
  <c r="D996" i="1"/>
  <c r="C996" i="1"/>
  <c r="D995" i="1"/>
  <c r="C995" i="1"/>
  <c r="H995" i="1" s="1"/>
  <c r="D994" i="1"/>
  <c r="C994" i="1"/>
  <c r="H994" i="1" s="1"/>
  <c r="D993" i="1"/>
  <c r="C993" i="1"/>
  <c r="H993" i="1" s="1"/>
  <c r="D992" i="1"/>
  <c r="G992" i="1" s="1"/>
  <c r="C992" i="1"/>
  <c r="C991" i="1"/>
  <c r="D989" i="1"/>
  <c r="H989" i="1" s="1"/>
  <c r="C989" i="1"/>
  <c r="G989" i="1" s="1"/>
  <c r="D988" i="1"/>
  <c r="C988" i="1"/>
  <c r="H988" i="1" s="1"/>
  <c r="D987" i="1"/>
  <c r="H987" i="1" s="1"/>
  <c r="C987"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D961" i="1"/>
  <c r="C961" i="1"/>
  <c r="G961" i="1" s="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D908" i="1"/>
  <c r="H908" i="1" s="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D879" i="1"/>
  <c r="C879" i="1"/>
  <c r="G879" i="1" s="1"/>
  <c r="H878" i="1"/>
  <c r="D878" i="1"/>
  <c r="C878" i="1"/>
  <c r="G878" i="1" s="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H836" i="1"/>
  <c r="G836" i="1"/>
  <c r="D836" i="1"/>
  <c r="C836" i="1"/>
  <c r="H835" i="1"/>
  <c r="G835" i="1"/>
  <c r="D835" i="1"/>
  <c r="C835" i="1"/>
  <c r="D834" i="1"/>
  <c r="H834" i="1" s="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D823" i="1"/>
  <c r="C823" i="1"/>
  <c r="G823" i="1" s="1"/>
  <c r="H822" i="1"/>
  <c r="G822" i="1"/>
  <c r="D822" i="1"/>
  <c r="C822" i="1"/>
  <c r="H821" i="1"/>
  <c r="G821" i="1"/>
  <c r="D821" i="1"/>
  <c r="C821" i="1"/>
  <c r="H820" i="1"/>
  <c r="D820" i="1"/>
  <c r="G820" i="1" s="1"/>
  <c r="C820" i="1"/>
  <c r="H819" i="1"/>
  <c r="G819" i="1"/>
  <c r="D819" i="1"/>
  <c r="C819" i="1"/>
  <c r="H818" i="1"/>
  <c r="G818" i="1"/>
  <c r="D818" i="1"/>
  <c r="C818" i="1"/>
  <c r="H817" i="1"/>
  <c r="G817" i="1"/>
  <c r="D817" i="1"/>
  <c r="C817" i="1"/>
  <c r="H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D784" i="1"/>
  <c r="H784" i="1" s="1"/>
  <c r="C784" i="1"/>
  <c r="D783" i="1"/>
  <c r="C783" i="1"/>
  <c r="G783" i="1" s="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D767" i="1"/>
  <c r="C767" i="1"/>
  <c r="G767" i="1" s="1"/>
  <c r="H766" i="1"/>
  <c r="D766" i="1"/>
  <c r="C766" i="1"/>
  <c r="G766" i="1" s="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D755" i="1"/>
  <c r="H755" i="1" s="1"/>
  <c r="C755" i="1"/>
  <c r="H754" i="1"/>
  <c r="G754" i="1"/>
  <c r="D754" i="1"/>
  <c r="C754" i="1"/>
  <c r="D753" i="1"/>
  <c r="H753" i="1" s="1"/>
  <c r="C753" i="1"/>
  <c r="G753" i="1" s="1"/>
  <c r="H752" i="1"/>
  <c r="D752" i="1"/>
  <c r="C752" i="1"/>
  <c r="G752" i="1" s="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G718" i="1" s="1"/>
  <c r="G717" i="1"/>
  <c r="D717" i="1"/>
  <c r="H717" i="1" s="1"/>
  <c r="C717" i="1"/>
  <c r="H716" i="1"/>
  <c r="D716" i="1"/>
  <c r="C716" i="1"/>
  <c r="G716" i="1" s="1"/>
  <c r="H715" i="1"/>
  <c r="D715" i="1"/>
  <c r="C715" i="1"/>
  <c r="G715" i="1" s="1"/>
  <c r="D714" i="1"/>
  <c r="H714" i="1" s="1"/>
  <c r="C714" i="1"/>
  <c r="D713" i="1"/>
  <c r="H713" i="1" s="1"/>
  <c r="C713" i="1"/>
  <c r="G713" i="1" s="1"/>
  <c r="D712" i="1"/>
  <c r="H712" i="1" s="1"/>
  <c r="C712" i="1"/>
  <c r="D711" i="1"/>
  <c r="H711" i="1" s="1"/>
  <c r="C711" i="1"/>
  <c r="G711" i="1" s="1"/>
  <c r="D710" i="1"/>
  <c r="H710" i="1" s="1"/>
  <c r="C710" i="1"/>
  <c r="G710" i="1" s="1"/>
  <c r="D709" i="1"/>
  <c r="H709" i="1" s="1"/>
  <c r="C709" i="1"/>
  <c r="H708" i="1"/>
  <c r="G708" i="1"/>
  <c r="D708" i="1"/>
  <c r="C708" i="1"/>
  <c r="H707" i="1"/>
  <c r="G707" i="1"/>
  <c r="D707" i="1"/>
  <c r="C707" i="1"/>
  <c r="H706" i="1"/>
  <c r="G706" i="1"/>
  <c r="D706" i="1"/>
  <c r="C706" i="1"/>
  <c r="D705" i="1"/>
  <c r="H705" i="1" s="1"/>
  <c r="C705" i="1"/>
  <c r="G705" i="1" s="1"/>
  <c r="H704" i="1"/>
  <c r="G704" i="1"/>
  <c r="D704" i="1"/>
  <c r="C704" i="1"/>
  <c r="H703"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H691" i="1" s="1"/>
  <c r="C691" i="1"/>
  <c r="H690" i="1"/>
  <c r="G690" i="1"/>
  <c r="D690" i="1"/>
  <c r="C690" i="1"/>
  <c r="H689" i="1"/>
  <c r="G689" i="1"/>
  <c r="D689" i="1"/>
  <c r="C689" i="1"/>
  <c r="H688" i="1"/>
  <c r="D688" i="1"/>
  <c r="C688" i="1"/>
  <c r="G688" i="1" s="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G666" i="1"/>
  <c r="D666" i="1"/>
  <c r="C666" i="1"/>
  <c r="H666" i="1" s="1"/>
  <c r="H665" i="1"/>
  <c r="G665" i="1"/>
  <c r="D665" i="1"/>
  <c r="C665" i="1"/>
  <c r="D664" i="1"/>
  <c r="G664" i="1" s="1"/>
  <c r="C664" i="1"/>
  <c r="H663" i="1"/>
  <c r="G663" i="1"/>
  <c r="D663" i="1"/>
  <c r="C663" i="1"/>
  <c r="H662" i="1"/>
  <c r="G662" i="1"/>
  <c r="D662" i="1"/>
  <c r="C662" i="1"/>
  <c r="H661" i="1"/>
  <c r="G661" i="1"/>
  <c r="D661" i="1"/>
  <c r="C661" i="1"/>
  <c r="H660" i="1"/>
  <c r="G660" i="1"/>
  <c r="D660" i="1"/>
  <c r="C660" i="1"/>
  <c r="D659" i="1"/>
  <c r="H659" i="1" s="1"/>
  <c r="C659" i="1"/>
  <c r="D658" i="1"/>
  <c r="H658" i="1" s="1"/>
  <c r="C658" i="1"/>
  <c r="G658" i="1" s="1"/>
  <c r="D657" i="1"/>
  <c r="G657" i="1" s="1"/>
  <c r="C657" i="1"/>
  <c r="H657" i="1" s="1"/>
  <c r="H656" i="1"/>
  <c r="G656" i="1"/>
  <c r="D656" i="1"/>
  <c r="C656" i="1"/>
  <c r="D655" i="1"/>
  <c r="G655" i="1" s="1"/>
  <c r="C655" i="1"/>
  <c r="D654" i="1"/>
  <c r="G654" i="1" s="1"/>
  <c r="C654" i="1"/>
  <c r="D653" i="1"/>
  <c r="H653" i="1" s="1"/>
  <c r="C653" i="1"/>
  <c r="H652" i="1"/>
  <c r="G652" i="1"/>
  <c r="D652" i="1"/>
  <c r="C652" i="1"/>
  <c r="H651" i="1"/>
  <c r="G651" i="1"/>
  <c r="D651" i="1"/>
  <c r="C651" i="1"/>
  <c r="D650" i="1"/>
  <c r="G650" i="1" s="1"/>
  <c r="C650" i="1"/>
  <c r="H650" i="1" s="1"/>
  <c r="H649" i="1"/>
  <c r="G649" i="1"/>
  <c r="D649" i="1"/>
  <c r="C649" i="1"/>
  <c r="H648" i="1"/>
  <c r="D648" i="1"/>
  <c r="G648" i="1" s="1"/>
  <c r="C648" i="1"/>
  <c r="H647" i="1"/>
  <c r="G647" i="1"/>
  <c r="D647" i="1"/>
  <c r="C647" i="1"/>
  <c r="D646" i="1"/>
  <c r="H646" i="1" s="1"/>
  <c r="C646" i="1"/>
  <c r="D645" i="1"/>
  <c r="D644" i="1"/>
  <c r="H644" i="1" s="1"/>
  <c r="C644" i="1"/>
  <c r="H643" i="1"/>
  <c r="D643" i="1"/>
  <c r="G643" i="1" s="1"/>
  <c r="C643" i="1"/>
  <c r="D642" i="1"/>
  <c r="H642" i="1" s="1"/>
  <c r="C642" i="1"/>
  <c r="D641" i="1"/>
  <c r="H641" i="1" s="1"/>
  <c r="C641" i="1"/>
  <c r="H632" i="1"/>
  <c r="D632" i="1"/>
  <c r="C632" i="1"/>
  <c r="G632" i="1" s="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C612"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G600" i="1"/>
  <c r="D600" i="1"/>
  <c r="C600" i="1"/>
  <c r="H600" i="1" s="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C532" i="1"/>
  <c r="H531" i="1"/>
  <c r="G531" i="1"/>
  <c r="D531" i="1"/>
  <c r="C531" i="1"/>
  <c r="D530" i="1"/>
  <c r="H530" i="1" s="1"/>
  <c r="C530"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D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G490" i="1"/>
  <c r="D490" i="1"/>
  <c r="C490" i="1"/>
  <c r="H490" i="1" s="1"/>
  <c r="D489" i="1"/>
  <c r="H488" i="1"/>
  <c r="G488" i="1"/>
  <c r="D488" i="1"/>
  <c r="C488" i="1"/>
  <c r="H487" i="1"/>
  <c r="G487" i="1"/>
  <c r="D487" i="1"/>
  <c r="C487" i="1"/>
  <c r="H486" i="1"/>
  <c r="G486" i="1"/>
  <c r="D486" i="1"/>
  <c r="C486" i="1"/>
  <c r="H485" i="1"/>
  <c r="G485" i="1"/>
  <c r="D485" i="1"/>
  <c r="C485" i="1"/>
  <c r="D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D457" i="1"/>
  <c r="H456" i="1"/>
  <c r="G456" i="1"/>
  <c r="D456" i="1"/>
  <c r="C456" i="1"/>
  <c r="H455" i="1"/>
  <c r="G455" i="1"/>
  <c r="D455" i="1"/>
  <c r="C455"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D422" i="1"/>
  <c r="H422" i="1" s="1"/>
  <c r="C422" i="1"/>
  <c r="C421" i="1"/>
  <c r="H420" i="1"/>
  <c r="G420" i="1"/>
  <c r="D420" i="1"/>
  <c r="C420" i="1"/>
  <c r="H419" i="1"/>
  <c r="G419" i="1"/>
  <c r="D419" i="1"/>
  <c r="C419" i="1"/>
  <c r="H418" i="1"/>
  <c r="G418" i="1"/>
  <c r="D418" i="1"/>
  <c r="C418" i="1"/>
  <c r="H417" i="1"/>
  <c r="G417" i="1"/>
  <c r="D417" i="1"/>
  <c r="C417" i="1"/>
  <c r="H416" i="1"/>
  <c r="G416" i="1"/>
  <c r="D416" i="1"/>
  <c r="C416" i="1"/>
  <c r="C413" i="1"/>
  <c r="D412" i="1"/>
  <c r="C412" i="1"/>
  <c r="C411" i="1"/>
  <c r="H406" i="1"/>
  <c r="G406" i="1"/>
  <c r="D406" i="1"/>
  <c r="C406" i="1"/>
  <c r="D405" i="1"/>
  <c r="H405" i="1" s="1"/>
  <c r="C405" i="1"/>
  <c r="H404" i="1"/>
  <c r="G404" i="1"/>
  <c r="D404" i="1"/>
  <c r="C404" i="1"/>
  <c r="H401" i="1"/>
  <c r="G401" i="1"/>
  <c r="D401" i="1"/>
  <c r="C401" i="1"/>
  <c r="H400" i="1"/>
  <c r="G400" i="1"/>
  <c r="D400" i="1"/>
  <c r="C400" i="1"/>
  <c r="H399" i="1"/>
  <c r="G399" i="1"/>
  <c r="D399" i="1"/>
  <c r="C399" i="1"/>
  <c r="D398" i="1"/>
  <c r="H398" i="1" s="1"/>
  <c r="C398"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D390" i="1"/>
  <c r="C390" i="1"/>
  <c r="G390" i="1" s="1"/>
  <c r="D389" i="1"/>
  <c r="H389" i="1" s="1"/>
  <c r="C389" i="1"/>
  <c r="D388" i="1"/>
  <c r="C388" i="1"/>
  <c r="H387" i="1"/>
  <c r="G387" i="1"/>
  <c r="D387" i="1"/>
  <c r="C387" i="1"/>
  <c r="C386" i="1"/>
  <c r="H385" i="1"/>
  <c r="G385" i="1"/>
  <c r="D385" i="1"/>
  <c r="C385" i="1"/>
  <c r="H384" i="1"/>
  <c r="G384" i="1"/>
  <c r="D384" i="1"/>
  <c r="C384" i="1"/>
  <c r="C383" i="1"/>
  <c r="H382" i="1"/>
  <c r="G382" i="1"/>
  <c r="D382" i="1"/>
  <c r="C382" i="1"/>
  <c r="H381" i="1"/>
  <c r="G381" i="1"/>
  <c r="D381" i="1"/>
  <c r="C381" i="1"/>
  <c r="D380" i="1"/>
  <c r="H380" i="1" s="1"/>
  <c r="C380" i="1"/>
  <c r="H379" i="1"/>
  <c r="G379" i="1"/>
  <c r="D379" i="1"/>
  <c r="C379" i="1"/>
  <c r="C378" i="1"/>
  <c r="H377" i="1"/>
  <c r="G377" i="1"/>
  <c r="D377" i="1"/>
  <c r="C377" i="1"/>
  <c r="H376" i="1"/>
  <c r="G376" i="1"/>
  <c r="D376" i="1"/>
  <c r="C376" i="1"/>
  <c r="H375" i="1"/>
  <c r="G375" i="1"/>
  <c r="D375" i="1"/>
  <c r="C375" i="1"/>
  <c r="D374" i="1"/>
  <c r="H374" i="1" s="1"/>
  <c r="C374" i="1"/>
  <c r="D373" i="1"/>
  <c r="H373" i="1" s="1"/>
  <c r="C373" i="1"/>
  <c r="H372" i="1"/>
  <c r="G372" i="1"/>
  <c r="D372" i="1"/>
  <c r="C372" i="1"/>
  <c r="D371" i="1"/>
  <c r="C371" i="1"/>
  <c r="H370" i="1"/>
  <c r="G370" i="1"/>
  <c r="D370" i="1"/>
  <c r="C370" i="1"/>
  <c r="D369" i="1"/>
  <c r="C369" i="1"/>
  <c r="H368" i="1"/>
  <c r="G368" i="1"/>
  <c r="D368" i="1"/>
  <c r="C368" i="1"/>
  <c r="D367" i="1"/>
  <c r="C367" i="1"/>
  <c r="H367" i="1" s="1"/>
  <c r="D366" i="1"/>
  <c r="C366" i="1"/>
  <c r="D365" i="1"/>
  <c r="C365" i="1"/>
  <c r="C364" i="1"/>
  <c r="G363" i="1"/>
  <c r="D363" i="1"/>
  <c r="C363" i="1"/>
  <c r="H363" i="1" s="1"/>
  <c r="D362" i="1"/>
  <c r="C362" i="1"/>
  <c r="D361" i="1"/>
  <c r="H361" i="1" s="1"/>
  <c r="C361" i="1"/>
  <c r="D360" i="1"/>
  <c r="G360" i="1" s="1"/>
  <c r="C360" i="1"/>
  <c r="C359" i="1"/>
  <c r="D357" i="1"/>
  <c r="C357" i="1"/>
  <c r="H357" i="1" s="1"/>
  <c r="H356" i="1"/>
  <c r="G356" i="1"/>
  <c r="D356" i="1"/>
  <c r="C356" i="1"/>
  <c r="D355" i="1"/>
  <c r="C355" i="1"/>
  <c r="H355" i="1" s="1"/>
  <c r="H354" i="1"/>
  <c r="G354" i="1"/>
  <c r="D354" i="1"/>
  <c r="C354" i="1"/>
  <c r="H353" i="1"/>
  <c r="G353" i="1"/>
  <c r="D353" i="1"/>
  <c r="C353" i="1"/>
  <c r="H352" i="1"/>
  <c r="G352" i="1"/>
  <c r="D352" i="1"/>
  <c r="C352" i="1"/>
  <c r="D351" i="1"/>
  <c r="C351" i="1"/>
  <c r="H351" i="1" s="1"/>
  <c r="H350" i="1"/>
  <c r="G350" i="1"/>
  <c r="D350" i="1"/>
  <c r="C350" i="1"/>
  <c r="H349" i="1"/>
  <c r="G349" i="1"/>
  <c r="D349" i="1"/>
  <c r="C349" i="1"/>
  <c r="D348" i="1"/>
  <c r="C348" i="1"/>
  <c r="H348" i="1" s="1"/>
  <c r="D347"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D313" i="1"/>
  <c r="H313" i="1" s="1"/>
  <c r="C313" i="1"/>
  <c r="D312" i="1"/>
  <c r="H311" i="1"/>
  <c r="D311" i="1"/>
  <c r="G311" i="1" s="1"/>
  <c r="C311" i="1"/>
  <c r="H310" i="1"/>
  <c r="G310" i="1"/>
  <c r="D310" i="1"/>
  <c r="C310" i="1"/>
  <c r="D309" i="1"/>
  <c r="H309" i="1" s="1"/>
  <c r="C309" i="1"/>
  <c r="G309" i="1" s="1"/>
  <c r="D308" i="1"/>
  <c r="H308" i="1" s="1"/>
  <c r="C308" i="1"/>
  <c r="G308"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H296" i="1" s="1"/>
  <c r="D295" i="1"/>
  <c r="C295" i="1"/>
  <c r="H295" i="1" s="1"/>
  <c r="H292" i="1"/>
  <c r="G292" i="1"/>
  <c r="D292" i="1"/>
  <c r="C292" i="1"/>
  <c r="H291" i="1"/>
  <c r="G291" i="1"/>
  <c r="D291" i="1"/>
  <c r="C291" i="1"/>
  <c r="D290" i="1"/>
  <c r="C290" i="1"/>
  <c r="H289" i="1"/>
  <c r="G289" i="1"/>
  <c r="D289" i="1"/>
  <c r="C289" i="1"/>
  <c r="D288" i="1"/>
  <c r="H288" i="1" s="1"/>
  <c r="C288" i="1"/>
  <c r="H284" i="1"/>
  <c r="G284" i="1"/>
  <c r="D284" i="1"/>
  <c r="C284" i="1"/>
  <c r="C283" i="1"/>
  <c r="H282" i="1"/>
  <c r="G282" i="1"/>
  <c r="D282" i="1"/>
  <c r="C282" i="1"/>
  <c r="H281" i="1"/>
  <c r="G281" i="1"/>
  <c r="D281" i="1"/>
  <c r="C281" i="1"/>
  <c r="H280" i="1"/>
  <c r="G280" i="1"/>
  <c r="D280" i="1"/>
  <c r="C280" i="1"/>
  <c r="D279" i="1"/>
  <c r="G279" i="1" s="1"/>
  <c r="C279" i="1"/>
  <c r="H279" i="1" s="1"/>
  <c r="H278" i="1"/>
  <c r="G278" i="1"/>
  <c r="D278" i="1"/>
  <c r="C278" i="1"/>
  <c r="H277" i="1"/>
  <c r="G277" i="1"/>
  <c r="D277" i="1"/>
  <c r="C277" i="1"/>
  <c r="D276" i="1"/>
  <c r="C276" i="1"/>
  <c r="H276" i="1" s="1"/>
  <c r="C275" i="1"/>
  <c r="H274" i="1"/>
  <c r="G274" i="1"/>
  <c r="D274" i="1"/>
  <c r="C274" i="1"/>
  <c r="H273" i="1"/>
  <c r="G273" i="1"/>
  <c r="D273" i="1"/>
  <c r="C273" i="1"/>
  <c r="H272" i="1"/>
  <c r="G272" i="1"/>
  <c r="D272" i="1"/>
  <c r="C272" i="1"/>
  <c r="H271" i="1"/>
  <c r="G271" i="1"/>
  <c r="D271" i="1"/>
  <c r="C271" i="1"/>
  <c r="H270" i="1"/>
  <c r="D270" i="1"/>
  <c r="C270" i="1"/>
  <c r="G270" i="1" s="1"/>
  <c r="C269" i="1"/>
  <c r="H268" i="1"/>
  <c r="G268" i="1"/>
  <c r="D268" i="1"/>
  <c r="C268" i="1"/>
  <c r="H267" i="1"/>
  <c r="G267" i="1"/>
  <c r="D267" i="1"/>
  <c r="C267" i="1"/>
  <c r="D266" i="1"/>
  <c r="C266" i="1"/>
  <c r="H266" i="1" s="1"/>
  <c r="H265" i="1"/>
  <c r="D265" i="1"/>
  <c r="C265" i="1"/>
  <c r="G265" i="1" s="1"/>
  <c r="D264" i="1"/>
  <c r="D263" i="1"/>
  <c r="C263" i="1"/>
  <c r="H262" i="1"/>
  <c r="G262" i="1"/>
  <c r="D262" i="1"/>
  <c r="C262" i="1"/>
  <c r="H261" i="1"/>
  <c r="D261" i="1"/>
  <c r="C261" i="1"/>
  <c r="G261" i="1" s="1"/>
  <c r="H258" i="1"/>
  <c r="G258" i="1"/>
  <c r="D258" i="1"/>
  <c r="C258" i="1"/>
  <c r="D257" i="1"/>
  <c r="C257" i="1"/>
  <c r="H257" i="1" s="1"/>
  <c r="H256" i="1"/>
  <c r="D256" i="1"/>
  <c r="G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D246" i="1"/>
  <c r="C246" i="1"/>
  <c r="H246" i="1" s="1"/>
  <c r="H245" i="1"/>
  <c r="G245" i="1"/>
  <c r="D245" i="1"/>
  <c r="C245" i="1"/>
  <c r="H244" i="1"/>
  <c r="D244" i="1"/>
  <c r="C244" i="1"/>
  <c r="C243" i="1"/>
  <c r="H242" i="1"/>
  <c r="G242" i="1"/>
  <c r="D242" i="1"/>
  <c r="C242" i="1"/>
  <c r="D241" i="1"/>
  <c r="H241" i="1" s="1"/>
  <c r="C241" i="1"/>
  <c r="C240" i="1"/>
  <c r="H239" i="1"/>
  <c r="G239" i="1"/>
  <c r="D239" i="1"/>
  <c r="C239" i="1"/>
  <c r="D238" i="1"/>
  <c r="C238" i="1"/>
  <c r="D237" i="1"/>
  <c r="C237" i="1"/>
  <c r="H237" i="1" s="1"/>
  <c r="C236" i="1"/>
  <c r="D235" i="1"/>
  <c r="C235" i="1"/>
  <c r="H235" i="1" s="1"/>
  <c r="D234" i="1"/>
  <c r="C234" i="1"/>
  <c r="H234" i="1" s="1"/>
  <c r="H233" i="1"/>
  <c r="D233" i="1"/>
  <c r="C233" i="1"/>
  <c r="D232" i="1"/>
  <c r="H231" i="1"/>
  <c r="G231" i="1"/>
  <c r="D231" i="1"/>
  <c r="C231" i="1"/>
  <c r="H230" i="1"/>
  <c r="G230" i="1"/>
  <c r="D230" i="1"/>
  <c r="C230" i="1"/>
  <c r="D229" i="1"/>
  <c r="C229" i="1"/>
  <c r="H229" i="1" s="1"/>
  <c r="D228" i="1"/>
  <c r="C228" i="1"/>
  <c r="D227" i="1"/>
  <c r="C227" i="1"/>
  <c r="H226" i="1"/>
  <c r="G226" i="1"/>
  <c r="D226" i="1"/>
  <c r="C226" i="1"/>
  <c r="H225" i="1"/>
  <c r="G225" i="1"/>
  <c r="D225" i="1"/>
  <c r="C225" i="1"/>
  <c r="H224" i="1"/>
  <c r="G224" i="1"/>
  <c r="D224" i="1"/>
  <c r="C224" i="1"/>
  <c r="H223" i="1"/>
  <c r="G223" i="1"/>
  <c r="D223" i="1"/>
  <c r="C223" i="1"/>
  <c r="D222" i="1"/>
  <c r="C222" i="1"/>
  <c r="D221" i="1"/>
  <c r="C221" i="1"/>
  <c r="H219" i="1"/>
  <c r="G219" i="1"/>
  <c r="D219" i="1"/>
  <c r="C219" i="1"/>
  <c r="D218" i="1"/>
  <c r="C218" i="1"/>
  <c r="H218" i="1" s="1"/>
  <c r="D217" i="1"/>
  <c r="C217" i="1"/>
  <c r="H217" i="1" s="1"/>
  <c r="H216" i="1"/>
  <c r="G216" i="1"/>
  <c r="D216" i="1"/>
  <c r="C216" i="1"/>
  <c r="D215" i="1"/>
  <c r="C215" i="1"/>
  <c r="H215" i="1" s="1"/>
  <c r="H214" i="1"/>
  <c r="G214" i="1"/>
  <c r="D214" i="1"/>
  <c r="C214" i="1"/>
  <c r="H213" i="1"/>
  <c r="G213" i="1"/>
  <c r="D213" i="1"/>
  <c r="C213" i="1"/>
  <c r="H210" i="1"/>
  <c r="G210" i="1"/>
  <c r="D210" i="1"/>
  <c r="C210" i="1"/>
  <c r="D209" i="1"/>
  <c r="C209" i="1"/>
  <c r="H209" i="1" s="1"/>
  <c r="H208" i="1"/>
  <c r="D208" i="1"/>
  <c r="C208" i="1"/>
  <c r="D207" i="1"/>
  <c r="C207" i="1"/>
  <c r="H207" i="1" s="1"/>
  <c r="H205" i="1"/>
  <c r="G205" i="1"/>
  <c r="D205" i="1"/>
  <c r="C205" i="1"/>
  <c r="H204" i="1"/>
  <c r="G204" i="1"/>
  <c r="D204" i="1"/>
  <c r="C204" i="1"/>
  <c r="H203" i="1"/>
  <c r="G203" i="1"/>
  <c r="D203" i="1"/>
  <c r="C203" i="1"/>
  <c r="H202" i="1"/>
  <c r="G202" i="1"/>
  <c r="D202" i="1"/>
  <c r="C202" i="1"/>
  <c r="D201" i="1"/>
  <c r="C201" i="1"/>
  <c r="H200" i="1"/>
  <c r="G200" i="1"/>
  <c r="D200" i="1"/>
  <c r="C200" i="1"/>
  <c r="H199" i="1"/>
  <c r="G199" i="1"/>
  <c r="D199" i="1"/>
  <c r="C199"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D190" i="1"/>
  <c r="C190" i="1"/>
  <c r="D189" i="1"/>
  <c r="C189" i="1"/>
  <c r="H188" i="1"/>
  <c r="D188" i="1"/>
  <c r="C188" i="1"/>
  <c r="G188" i="1" s="1"/>
  <c r="D187" i="1"/>
  <c r="G187" i="1" s="1"/>
  <c r="C187" i="1"/>
  <c r="H186" i="1"/>
  <c r="G186" i="1"/>
  <c r="D186" i="1"/>
  <c r="C186" i="1"/>
  <c r="D185" i="1"/>
  <c r="C185" i="1"/>
  <c r="H185" i="1" s="1"/>
  <c r="G183" i="1"/>
  <c r="D183" i="1"/>
  <c r="C183" i="1"/>
  <c r="H183" i="1" s="1"/>
  <c r="D182" i="1"/>
  <c r="C182" i="1"/>
  <c r="H181" i="1"/>
  <c r="D181" i="1"/>
  <c r="C181" i="1"/>
  <c r="G181" i="1" s="1"/>
  <c r="D180" i="1"/>
  <c r="C180" i="1"/>
  <c r="D179" i="1"/>
  <c r="C179" i="1"/>
  <c r="H178" i="1"/>
  <c r="D178" i="1"/>
  <c r="G178" i="1" s="1"/>
  <c r="C178" i="1"/>
  <c r="D177" i="1"/>
  <c r="C177" i="1"/>
  <c r="H177" i="1" s="1"/>
  <c r="D176" i="1"/>
  <c r="C176" i="1"/>
  <c r="H176" i="1" s="1"/>
  <c r="D175" i="1"/>
  <c r="C175" i="1"/>
  <c r="H175" i="1" s="1"/>
  <c r="D174" i="1"/>
  <c r="C174" i="1"/>
  <c r="H174" i="1" s="1"/>
  <c r="D172" i="1"/>
  <c r="C172" i="1"/>
  <c r="H172" i="1" s="1"/>
  <c r="H171" i="1"/>
  <c r="G171" i="1"/>
  <c r="D171" i="1"/>
  <c r="C171" i="1"/>
  <c r="D170" i="1"/>
  <c r="C170" i="1"/>
  <c r="G170" i="1" s="1"/>
  <c r="H169" i="1"/>
  <c r="D169" i="1"/>
  <c r="C169" i="1"/>
  <c r="G169" i="1" s="1"/>
  <c r="H168" i="1"/>
  <c r="D168" i="1"/>
  <c r="C168" i="1"/>
  <c r="G168" i="1" s="1"/>
  <c r="H167" i="1"/>
  <c r="G167" i="1"/>
  <c r="D167" i="1"/>
  <c r="C167" i="1"/>
  <c r="H166" i="1"/>
  <c r="D166" i="1"/>
  <c r="C166" i="1"/>
  <c r="G166" i="1" s="1"/>
  <c r="D165" i="1"/>
  <c r="H164" i="1"/>
  <c r="G164" i="1"/>
  <c r="D164" i="1"/>
  <c r="C164" i="1"/>
  <c r="D163" i="1"/>
  <c r="C163" i="1"/>
  <c r="H163" i="1" s="1"/>
  <c r="G162" i="1"/>
  <c r="D162" i="1"/>
  <c r="C162" i="1"/>
  <c r="H162" i="1" s="1"/>
  <c r="H161" i="1"/>
  <c r="G161" i="1"/>
  <c r="D161" i="1"/>
  <c r="C161" i="1"/>
  <c r="C160" i="1"/>
  <c r="H158" i="1"/>
  <c r="G158" i="1"/>
  <c r="D158" i="1"/>
  <c r="C158" i="1"/>
  <c r="H157" i="1"/>
  <c r="D157" i="1"/>
  <c r="G157" i="1" s="1"/>
  <c r="C157" i="1"/>
  <c r="H156" i="1"/>
  <c r="G156" i="1"/>
  <c r="D156" i="1"/>
  <c r="C156" i="1"/>
  <c r="C155" i="1"/>
  <c r="D154" i="1"/>
  <c r="C154" i="1"/>
  <c r="H153" i="1"/>
  <c r="G153" i="1"/>
  <c r="D153" i="1"/>
  <c r="C153" i="1"/>
  <c r="H152" i="1"/>
  <c r="G152" i="1"/>
  <c r="D152" i="1"/>
  <c r="C152" i="1"/>
  <c r="H151" i="1"/>
  <c r="G151" i="1"/>
  <c r="D151" i="1"/>
  <c r="C151" i="1"/>
  <c r="D150" i="1"/>
  <c r="C150" i="1"/>
  <c r="C149" i="1"/>
  <c r="D146" i="1"/>
  <c r="H146" i="1" s="1"/>
  <c r="C146" i="1"/>
  <c r="D145" i="1"/>
  <c r="C145" i="1"/>
  <c r="H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H136" i="1" s="1"/>
  <c r="H134" i="1"/>
  <c r="G134" i="1"/>
  <c r="D134" i="1"/>
  <c r="C134" i="1"/>
  <c r="H133" i="1"/>
  <c r="G133" i="1"/>
  <c r="D133" i="1"/>
  <c r="C133" i="1"/>
  <c r="H132" i="1"/>
  <c r="G132" i="1"/>
  <c r="D132" i="1"/>
  <c r="C132" i="1"/>
  <c r="H131" i="1"/>
  <c r="G131" i="1"/>
  <c r="D131" i="1"/>
  <c r="C131" i="1"/>
  <c r="H130" i="1"/>
  <c r="G130" i="1"/>
  <c r="D130" i="1"/>
  <c r="C130" i="1"/>
  <c r="H128" i="1"/>
  <c r="G128" i="1"/>
  <c r="D128" i="1"/>
  <c r="C128" i="1"/>
  <c r="H127" i="1"/>
  <c r="G127" i="1"/>
  <c r="D127" i="1"/>
  <c r="C127" i="1"/>
  <c r="D126" i="1"/>
  <c r="H126" i="1" s="1"/>
  <c r="C126" i="1"/>
  <c r="G126" i="1" s="1"/>
  <c r="D125" i="1"/>
  <c r="H125" i="1" s="1"/>
  <c r="C125" i="1"/>
  <c r="D124" i="1"/>
  <c r="D123" i="1"/>
  <c r="H123" i="1" s="1"/>
  <c r="C123" i="1"/>
  <c r="H122" i="1"/>
  <c r="G122" i="1"/>
  <c r="D122" i="1"/>
  <c r="C122" i="1"/>
  <c r="D121" i="1"/>
  <c r="H121" i="1" s="1"/>
  <c r="C121" i="1"/>
  <c r="D120" i="1"/>
  <c r="H119" i="1"/>
  <c r="G119" i="1"/>
  <c r="D119" i="1"/>
  <c r="C119" i="1"/>
  <c r="D118" i="1"/>
  <c r="G118" i="1" s="1"/>
  <c r="C118" i="1"/>
  <c r="D117" i="1"/>
  <c r="G117" i="1" s="1"/>
  <c r="C117" i="1"/>
  <c r="C116" i="1"/>
  <c r="H115" i="1"/>
  <c r="G115" i="1"/>
  <c r="D115" i="1"/>
  <c r="C115" i="1"/>
  <c r="H114" i="1"/>
  <c r="G114" i="1"/>
  <c r="D114" i="1"/>
  <c r="C114" i="1"/>
  <c r="H113" i="1"/>
  <c r="D113" i="1"/>
  <c r="C113" i="1"/>
  <c r="G113" i="1" s="1"/>
  <c r="H112" i="1"/>
  <c r="G112" i="1"/>
  <c r="D112" i="1"/>
  <c r="C112" i="1"/>
  <c r="D111" i="1"/>
  <c r="H111" i="1" s="1"/>
  <c r="C111" i="1"/>
  <c r="G111" i="1" s="1"/>
  <c r="H110" i="1"/>
  <c r="D110" i="1"/>
  <c r="C110" i="1"/>
  <c r="G110" i="1" s="1"/>
  <c r="H109" i="1"/>
  <c r="G109" i="1"/>
  <c r="D109" i="1"/>
  <c r="C109" i="1"/>
  <c r="D108" i="1"/>
  <c r="H107" i="1"/>
  <c r="D107" i="1"/>
  <c r="C107" i="1"/>
  <c r="G107" i="1" s="1"/>
  <c r="H106" i="1"/>
  <c r="G106" i="1"/>
  <c r="D106" i="1"/>
  <c r="C106" i="1"/>
  <c r="H105" i="1"/>
  <c r="D105" i="1"/>
  <c r="C105" i="1"/>
  <c r="D104" i="1"/>
  <c r="C104" i="1"/>
  <c r="H104"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G93" i="1"/>
  <c r="D93" i="1"/>
  <c r="C93" i="1"/>
  <c r="H93" i="1" s="1"/>
  <c r="H92" i="1"/>
  <c r="G92" i="1"/>
  <c r="D92" i="1"/>
  <c r="C92" i="1"/>
  <c r="H91" i="1"/>
  <c r="G91" i="1"/>
  <c r="D91" i="1"/>
  <c r="C91" i="1"/>
  <c r="D90" i="1"/>
  <c r="G90" i="1" s="1"/>
  <c r="C90" i="1"/>
  <c r="D89" i="1"/>
  <c r="G89" i="1" s="1"/>
  <c r="C89" i="1"/>
  <c r="D88" i="1"/>
  <c r="G88" i="1" s="1"/>
  <c r="C88" i="1"/>
  <c r="H88" i="1" s="1"/>
  <c r="H86" i="1"/>
  <c r="G86" i="1"/>
  <c r="D86" i="1"/>
  <c r="C86" i="1"/>
  <c r="H85" i="1"/>
  <c r="G85" i="1"/>
  <c r="D85" i="1"/>
  <c r="C85" i="1"/>
  <c r="H84" i="1"/>
  <c r="G84" i="1"/>
  <c r="D84" i="1"/>
  <c r="C84" i="1"/>
  <c r="H83" i="1"/>
  <c r="G83" i="1"/>
  <c r="D83" i="1"/>
  <c r="C83" i="1"/>
  <c r="D82" i="1"/>
  <c r="G82" i="1" s="1"/>
  <c r="C82" i="1"/>
  <c r="H81" i="1"/>
  <c r="G81" i="1"/>
  <c r="D81" i="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D72" i="1"/>
  <c r="H72" i="1" s="1"/>
  <c r="C72" i="1"/>
  <c r="D71" i="1"/>
  <c r="C71" i="1"/>
  <c r="H71" i="1" s="1"/>
  <c r="D70" i="1"/>
  <c r="H69" i="1"/>
  <c r="G69" i="1"/>
  <c r="D69" i="1"/>
  <c r="C69" i="1"/>
  <c r="H68" i="1"/>
  <c r="G68" i="1"/>
  <c r="D68" i="1"/>
  <c r="C68" i="1"/>
  <c r="H67" i="1"/>
  <c r="G67" i="1"/>
  <c r="D67" i="1"/>
  <c r="C67" i="1"/>
  <c r="H66" i="1"/>
  <c r="G66" i="1"/>
  <c r="D66" i="1"/>
  <c r="C66" i="1"/>
  <c r="H65" i="1"/>
  <c r="G65" i="1"/>
  <c r="D65" i="1"/>
  <c r="C65" i="1"/>
  <c r="D64" i="1"/>
  <c r="D63" i="1"/>
  <c r="G63" i="1" s="1"/>
  <c r="C63" i="1"/>
  <c r="G62" i="1"/>
  <c r="D62" i="1"/>
  <c r="C62" i="1"/>
  <c r="H62" i="1" s="1"/>
  <c r="D60" i="1"/>
  <c r="G60" i="1" s="1"/>
  <c r="C60" i="1"/>
  <c r="D59" i="1"/>
  <c r="H59" i="1" s="1"/>
  <c r="C59" i="1"/>
  <c r="C58" i="1"/>
  <c r="H57" i="1"/>
  <c r="D57" i="1"/>
  <c r="C57" i="1"/>
  <c r="D56" i="1"/>
  <c r="G56" i="1" s="1"/>
  <c r="C56" i="1"/>
  <c r="H54" i="1"/>
  <c r="G54" i="1"/>
  <c r="D54" i="1"/>
  <c r="C54" i="1"/>
  <c r="D53" i="1"/>
  <c r="C53" i="1"/>
  <c r="H53" i="1" s="1"/>
  <c r="H52" i="1"/>
  <c r="G52" i="1"/>
  <c r="D52" i="1"/>
  <c r="C52" i="1"/>
  <c r="H51" i="1"/>
  <c r="G51" i="1"/>
  <c r="D51" i="1"/>
  <c r="C51"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D39" i="1"/>
  <c r="H39" i="1" s="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D29" i="1"/>
  <c r="C29" i="1"/>
  <c r="H29" i="1" s="1"/>
  <c r="H28" i="1"/>
  <c r="G28" i="1"/>
  <c r="D28" i="1"/>
  <c r="C28" i="1"/>
  <c r="D27" i="1"/>
  <c r="C27" i="1"/>
  <c r="H26" i="1"/>
  <c r="G26" i="1"/>
  <c r="D26" i="1"/>
  <c r="C26" i="1"/>
  <c r="D25" i="1"/>
  <c r="C25" i="1"/>
  <c r="H25" i="1" s="1"/>
  <c r="H24" i="1"/>
  <c r="G24" i="1"/>
  <c r="D24" i="1"/>
  <c r="C24" i="1"/>
  <c r="D23" i="1"/>
  <c r="C23" i="1"/>
  <c r="H22" i="1"/>
  <c r="G22" i="1"/>
  <c r="D22" i="1"/>
  <c r="C22" i="1"/>
  <c r="H21" i="1"/>
  <c r="G21" i="1"/>
  <c r="D21" i="1"/>
  <c r="C21" i="1"/>
  <c r="D20" i="1"/>
  <c r="C20" i="1"/>
  <c r="H20" i="1" s="1"/>
  <c r="D19" i="1"/>
  <c r="C19" i="1"/>
  <c r="H18" i="1"/>
  <c r="G18" i="1"/>
  <c r="D18" i="1"/>
  <c r="C18" i="1"/>
  <c r="H17" i="1"/>
  <c r="G17" i="1"/>
  <c r="D17" i="1"/>
  <c r="C17" i="1"/>
  <c r="H16" i="1"/>
  <c r="G16" i="1"/>
  <c r="D16" i="1"/>
  <c r="C16" i="1"/>
  <c r="H15" i="1"/>
  <c r="G15" i="1"/>
  <c r="D15" i="1"/>
  <c r="C15" i="1"/>
  <c r="H14" i="1"/>
  <c r="G14" i="1"/>
  <c r="D14" i="1"/>
  <c r="C14" i="1"/>
  <c r="C13" i="1"/>
  <c r="D12" i="1"/>
  <c r="G12" i="1" s="1"/>
  <c r="C12" i="1"/>
  <c r="H12" i="1" s="1"/>
  <c r="H11" i="1"/>
  <c r="G11" i="1"/>
  <c r="D11" i="1"/>
  <c r="C11" i="1"/>
  <c r="H10" i="1"/>
  <c r="G10" i="1"/>
  <c r="D10" i="1"/>
  <c r="C10" i="1"/>
  <c r="D9" i="1"/>
  <c r="G9" i="1" s="1"/>
  <c r="C9" i="1"/>
  <c r="D8" i="1"/>
  <c r="G8" i="1" s="1"/>
  <c r="C8" i="1"/>
  <c r="H8" i="1" s="1"/>
  <c r="D7" i="1"/>
  <c r="G7" i="1" s="1"/>
  <c r="C7" i="1"/>
  <c r="D6" i="1"/>
  <c r="G6" i="1" s="1"/>
  <c r="C6" i="1"/>
  <c r="D5" i="1"/>
  <c r="G5" i="1" s="1"/>
  <c r="C5" i="1"/>
  <c r="D4" i="1"/>
  <c r="H1226" i="1" l="1"/>
  <c r="E281" i="9"/>
  <c r="B281" i="9" s="1"/>
  <c r="F246" i="5"/>
  <c r="G1223" i="1"/>
  <c r="H290" i="1"/>
  <c r="H1216" i="1"/>
  <c r="E238" i="5"/>
  <c r="D1215" i="1" s="1"/>
  <c r="E237" i="5"/>
  <c r="D1214" i="1" s="1"/>
  <c r="H1229" i="1"/>
  <c r="D1222" i="1"/>
  <c r="D1227" i="1"/>
  <c r="G1227" i="1" s="1"/>
  <c r="G1224" i="1"/>
  <c r="G1064" i="1"/>
  <c r="H1048" i="1"/>
  <c r="F418" i="4"/>
  <c r="H1232" i="1"/>
  <c r="D1424" i="1"/>
  <c r="F82" i="6"/>
  <c r="F75" i="6"/>
  <c r="G413" i="1"/>
  <c r="G290" i="1"/>
  <c r="H413" i="1"/>
  <c r="D1127" i="1"/>
  <c r="G1127" i="1" s="1"/>
  <c r="D1236" i="1"/>
  <c r="H1236" i="1" s="1"/>
  <c r="H1239" i="1"/>
  <c r="G1135" i="1"/>
  <c r="H1142" i="1"/>
  <c r="H1243" i="1"/>
  <c r="E288" i="9"/>
  <c r="B288" i="9" s="1"/>
  <c r="H1242" i="1"/>
  <c r="H1240" i="1"/>
  <c r="C1565" i="1"/>
  <c r="E289" i="5"/>
  <c r="G1579" i="1"/>
  <c r="H1276" i="1"/>
  <c r="H1263" i="1"/>
  <c r="H1266" i="1"/>
  <c r="G1246" i="1"/>
  <c r="G1219" i="1"/>
  <c r="H1220" i="1"/>
  <c r="H1217" i="1"/>
  <c r="H1194" i="1"/>
  <c r="D1183" i="1"/>
  <c r="H1184" i="1"/>
  <c r="H1163" i="1"/>
  <c r="H1161" i="1"/>
  <c r="H1157" i="1"/>
  <c r="F180" i="5"/>
  <c r="H1156" i="1"/>
  <c r="H1154" i="1"/>
  <c r="G1151" i="1"/>
  <c r="F164" i="5"/>
  <c r="G1144" i="1"/>
  <c r="H1141" i="1"/>
  <c r="G1140" i="1"/>
  <c r="H1136" i="1"/>
  <c r="G1129" i="1"/>
  <c r="H1130" i="1"/>
  <c r="G1132" i="1"/>
  <c r="G1113" i="1"/>
  <c r="D1066" i="1"/>
  <c r="E87" i="5"/>
  <c r="D1065" i="1" s="1"/>
  <c r="E68" i="5"/>
  <c r="G1058" i="1"/>
  <c r="H1050" i="1"/>
  <c r="H1019" i="1"/>
  <c r="G1019" i="1"/>
  <c r="G1034" i="1"/>
  <c r="F56" i="5"/>
  <c r="F45" i="5"/>
  <c r="G1026" i="1"/>
  <c r="H1015" i="1"/>
  <c r="H1007" i="1"/>
  <c r="F29" i="5"/>
  <c r="G1006" i="1"/>
  <c r="H1003" i="1"/>
  <c r="H1000" i="1"/>
  <c r="H997" i="1"/>
  <c r="H998" i="1"/>
  <c r="F19" i="5"/>
  <c r="F13" i="5"/>
  <c r="H991" i="1"/>
  <c r="H992" i="1"/>
  <c r="G987" i="1"/>
  <c r="G1278" i="1"/>
  <c r="G1276" i="1"/>
  <c r="G1275" i="1"/>
  <c r="G1274" i="1"/>
  <c r="G1266" i="1"/>
  <c r="G1264" i="1"/>
  <c r="G1263" i="1"/>
  <c r="G1247" i="1"/>
  <c r="G1244" i="1"/>
  <c r="G1242" i="1"/>
  <c r="G1241" i="1"/>
  <c r="G1240" i="1"/>
  <c r="G1239" i="1"/>
  <c r="G1238" i="1"/>
  <c r="G1237" i="1"/>
  <c r="H1223" i="1"/>
  <c r="G1216" i="1"/>
  <c r="G1217" i="1"/>
  <c r="D206" i="5"/>
  <c r="C1183" i="1" s="1"/>
  <c r="H1183" i="1" s="1"/>
  <c r="C1148" i="1"/>
  <c r="G1141" i="1"/>
  <c r="H1127" i="1"/>
  <c r="G1067" i="1"/>
  <c r="D78" i="5"/>
  <c r="F69" i="5"/>
  <c r="C1047" i="1"/>
  <c r="G1048" i="1"/>
  <c r="G1050" i="1"/>
  <c r="F70" i="5"/>
  <c r="H1034" i="1"/>
  <c r="H1031" i="1"/>
  <c r="G1032" i="1"/>
  <c r="C1030" i="1"/>
  <c r="G1030" i="1" s="1"/>
  <c r="H1030" i="1"/>
  <c r="C1023" i="1"/>
  <c r="H1023" i="1" s="1"/>
  <c r="G1023" i="1"/>
  <c r="G1025" i="1"/>
  <c r="G1013" i="1"/>
  <c r="G1015" i="1"/>
  <c r="G1012" i="1"/>
  <c r="G1007" i="1"/>
  <c r="G1008" i="1"/>
  <c r="G1004" i="1"/>
  <c r="G1003" i="1"/>
  <c r="G1002" i="1"/>
  <c r="G1000" i="1"/>
  <c r="G999" i="1"/>
  <c r="G997" i="1"/>
  <c r="G998" i="1"/>
  <c r="G995" i="1"/>
  <c r="G991" i="1"/>
  <c r="G994" i="1"/>
  <c r="G993" i="1"/>
  <c r="D12" i="5"/>
  <c r="D7" i="5" s="1"/>
  <c r="C986" i="1"/>
  <c r="H986" i="1" s="1"/>
  <c r="G986" i="1"/>
  <c r="G988" i="1"/>
  <c r="F8" i="5"/>
  <c r="D1469" i="1"/>
  <c r="G1469" i="1" s="1"/>
  <c r="H1469" i="1"/>
  <c r="D1461" i="1"/>
  <c r="I30" i="3"/>
  <c r="D1453" i="1"/>
  <c r="H1453" i="1" s="1"/>
  <c r="E283" i="9"/>
  <c r="B283" i="9" s="1"/>
  <c r="E284" i="9"/>
  <c r="B284" i="9" s="1"/>
  <c r="H1482" i="1"/>
  <c r="G709" i="1"/>
  <c r="E39" i="9"/>
  <c r="B39" i="9" s="1"/>
  <c r="G714" i="1"/>
  <c r="G712" i="1"/>
  <c r="G1509" i="1"/>
  <c r="H783" i="1"/>
  <c r="G241" i="1"/>
  <c r="H275" i="1"/>
  <c r="F279" i="4"/>
  <c r="G834" i="1"/>
  <c r="G908" i="1"/>
  <c r="G839" i="1"/>
  <c r="G816" i="1"/>
  <c r="E67" i="9"/>
  <c r="B67" i="9" s="1"/>
  <c r="G784" i="1"/>
  <c r="G755" i="1"/>
  <c r="G735" i="1"/>
  <c r="E46" i="9"/>
  <c r="B46" i="9" s="1"/>
  <c r="G719" i="1"/>
  <c r="F222" i="9"/>
  <c r="B222" i="9" s="1"/>
  <c r="E34" i="9"/>
  <c r="B34" i="9" s="1"/>
  <c r="H655" i="1"/>
  <c r="G659" i="1"/>
  <c r="E33" i="9"/>
  <c r="G691" i="1"/>
  <c r="H664" i="1"/>
  <c r="E25" i="9"/>
  <c r="B25" i="9" s="1"/>
  <c r="H654" i="1"/>
  <c r="G653" i="1"/>
  <c r="E24" i="9"/>
  <c r="G644" i="1"/>
  <c r="G642" i="1"/>
  <c r="F652" i="4"/>
  <c r="G405" i="1"/>
  <c r="G412" i="1"/>
  <c r="G411" i="1"/>
  <c r="G288" i="1"/>
  <c r="E273" i="9"/>
  <c r="B273" i="9" s="1"/>
  <c r="G646" i="1"/>
  <c r="G641" i="1"/>
  <c r="H5" i="1"/>
  <c r="H7" i="1"/>
  <c r="H6" i="1"/>
  <c r="E7" i="4"/>
  <c r="H9" i="1"/>
  <c r="G146" i="1"/>
  <c r="G125" i="1"/>
  <c r="G123" i="1"/>
  <c r="G121" i="1"/>
  <c r="H118" i="1"/>
  <c r="F120" i="4"/>
  <c r="H117" i="1"/>
  <c r="G105" i="1"/>
  <c r="H103" i="1"/>
  <c r="H89" i="1"/>
  <c r="H90" i="1"/>
  <c r="E82" i="4"/>
  <c r="D78" i="1" s="1"/>
  <c r="G79" i="1"/>
  <c r="H82" i="1"/>
  <c r="G72" i="1"/>
  <c r="E50" i="4"/>
  <c r="D46" i="1" s="1"/>
  <c r="H63" i="1"/>
  <c r="H60" i="1"/>
  <c r="E28" i="9"/>
  <c r="B28" i="9" s="1"/>
  <c r="G59" i="1"/>
  <c r="F62" i="4"/>
  <c r="H56" i="1"/>
  <c r="G57" i="1"/>
  <c r="G39" i="1"/>
  <c r="H27" i="1"/>
  <c r="H23" i="1"/>
  <c r="F23" i="4"/>
  <c r="H19" i="1"/>
  <c r="E23" i="9"/>
  <c r="B23" i="9" s="1"/>
  <c r="D421" i="1"/>
  <c r="H421" i="1" s="1"/>
  <c r="G422" i="1"/>
  <c r="F427" i="4"/>
  <c r="G421" i="1"/>
  <c r="G313" i="1"/>
  <c r="F312" i="4"/>
  <c r="H879" i="1"/>
  <c r="E70" i="9"/>
  <c r="B70" i="9" s="1"/>
  <c r="E45" i="9"/>
  <c r="B45" i="9" s="1"/>
  <c r="G687" i="1"/>
  <c r="E274" i="9"/>
  <c r="B274" i="9" s="1"/>
  <c r="E21" i="9"/>
  <c r="B21" i="9" s="1"/>
  <c r="C645" i="1"/>
  <c r="C489" i="1"/>
  <c r="F227" i="9"/>
  <c r="B227" i="9" s="1"/>
  <c r="C312" i="1"/>
  <c r="G295" i="1"/>
  <c r="G296" i="1"/>
  <c r="D299" i="4"/>
  <c r="C294" i="1" s="1"/>
  <c r="G136" i="1"/>
  <c r="G145" i="1"/>
  <c r="C124" i="1"/>
  <c r="D124" i="4"/>
  <c r="F124" i="4" s="1"/>
  <c r="E37" i="9"/>
  <c r="B37" i="9" s="1"/>
  <c r="G108" i="1"/>
  <c r="H108" i="1"/>
  <c r="G103" i="1"/>
  <c r="G104" i="1"/>
  <c r="C70" i="1"/>
  <c r="H70" i="1" s="1"/>
  <c r="G70" i="1"/>
  <c r="G71" i="1"/>
  <c r="C55" i="1"/>
  <c r="G53" i="1"/>
  <c r="F54" i="4"/>
  <c r="G29" i="1"/>
  <c r="G25" i="1"/>
  <c r="G27" i="1"/>
  <c r="G23" i="1"/>
  <c r="G19" i="1"/>
  <c r="G20" i="1"/>
  <c r="H4" i="1"/>
  <c r="G4" i="1"/>
  <c r="H1369" i="1"/>
  <c r="H1301" i="1"/>
  <c r="H611" i="1"/>
  <c r="D593" i="4"/>
  <c r="F593" i="4" s="1"/>
  <c r="H612" i="1"/>
  <c r="C599" i="1"/>
  <c r="C587" i="1"/>
  <c r="E143" i="9"/>
  <c r="B143" i="9" s="1"/>
  <c r="H529" i="1"/>
  <c r="E118" i="9"/>
  <c r="B118" i="9" s="1"/>
  <c r="H412" i="1"/>
  <c r="F417" i="4"/>
  <c r="C638" i="1"/>
  <c r="D643" i="4"/>
  <c r="F643" i="4" s="1"/>
  <c r="H411" i="1"/>
  <c r="F416" i="4"/>
  <c r="H397" i="1"/>
  <c r="H388" i="1"/>
  <c r="H371" i="1"/>
  <c r="H369" i="1"/>
  <c r="G367" i="1"/>
  <c r="H366" i="1"/>
  <c r="H365" i="1"/>
  <c r="H362" i="1"/>
  <c r="G357" i="1"/>
  <c r="G351" i="1"/>
  <c r="G355" i="1"/>
  <c r="G348" i="1"/>
  <c r="G275" i="1"/>
  <c r="G276" i="1"/>
  <c r="G266" i="1"/>
  <c r="C260" i="1"/>
  <c r="H263" i="1"/>
  <c r="F226" i="9"/>
  <c r="E69" i="9"/>
  <c r="G257" i="1"/>
  <c r="G246" i="1"/>
  <c r="G244" i="1"/>
  <c r="G238" i="1"/>
  <c r="G237" i="1"/>
  <c r="G235" i="1"/>
  <c r="C232" i="1"/>
  <c r="H232" i="1" s="1"/>
  <c r="G234" i="1"/>
  <c r="G232" i="1"/>
  <c r="G233" i="1"/>
  <c r="G229" i="1"/>
  <c r="H227" i="1"/>
  <c r="H228" i="1"/>
  <c r="H221" i="1"/>
  <c r="H222" i="1"/>
  <c r="E57" i="9"/>
  <c r="G218" i="1"/>
  <c r="G215" i="1"/>
  <c r="G217" i="1"/>
  <c r="D215" i="4"/>
  <c r="C211" i="1" s="1"/>
  <c r="F215" i="4"/>
  <c r="F216" i="4"/>
  <c r="C212" i="1"/>
  <c r="H212" i="1" s="1"/>
  <c r="G209" i="1"/>
  <c r="C206" i="1"/>
  <c r="G208" i="1"/>
  <c r="D196" i="4"/>
  <c r="F196" i="4" s="1"/>
  <c r="G207" i="1"/>
  <c r="H198" i="1"/>
  <c r="H201" i="1"/>
  <c r="G190" i="1"/>
  <c r="H189" i="1"/>
  <c r="G185" i="1"/>
  <c r="F188" i="4"/>
  <c r="H182" i="1"/>
  <c r="E44" i="9"/>
  <c r="B44" i="9" s="1"/>
  <c r="H180" i="1"/>
  <c r="F219" i="9"/>
  <c r="B219" i="9" s="1"/>
  <c r="F218" i="9"/>
  <c r="B218" i="9" s="1"/>
  <c r="E42" i="9"/>
  <c r="B42" i="9" s="1"/>
  <c r="H179" i="1"/>
  <c r="F177" i="4"/>
  <c r="E41" i="9"/>
  <c r="B41" i="9" s="1"/>
  <c r="G177" i="1"/>
  <c r="G176" i="1"/>
  <c r="G175" i="1"/>
  <c r="G174" i="1"/>
  <c r="G172" i="1"/>
  <c r="C165" i="1"/>
  <c r="H170" i="1"/>
  <c r="H165" i="1"/>
  <c r="G163" i="1"/>
  <c r="H154" i="1"/>
  <c r="F217" i="9"/>
  <c r="B217" i="9" s="1"/>
  <c r="H150" i="1"/>
  <c r="E263" i="4"/>
  <c r="D259" i="1" s="1"/>
  <c r="G263" i="1"/>
  <c r="E68" i="9"/>
  <c r="B68" i="9" s="1"/>
  <c r="G255" i="1"/>
  <c r="H255" i="1"/>
  <c r="E252" i="4"/>
  <c r="D248" i="1" s="1"/>
  <c r="H240" i="1"/>
  <c r="G240" i="1"/>
  <c r="E63" i="9"/>
  <c r="B63" i="9" s="1"/>
  <c r="G243" i="1"/>
  <c r="H243" i="1"/>
  <c r="G236" i="1"/>
  <c r="H236" i="1"/>
  <c r="H238" i="1"/>
  <c r="G227" i="1"/>
  <c r="G228" i="1"/>
  <c r="G221" i="1"/>
  <c r="G222" i="1"/>
  <c r="E224" i="4"/>
  <c r="D220" i="1" s="1"/>
  <c r="G206" i="1"/>
  <c r="H206" i="1"/>
  <c r="G198" i="1"/>
  <c r="G201" i="1"/>
  <c r="H191" i="1"/>
  <c r="H190" i="1"/>
  <c r="G189" i="1"/>
  <c r="H187" i="1"/>
  <c r="H184" i="1"/>
  <c r="G184" i="1"/>
  <c r="G182" i="1"/>
  <c r="G180" i="1"/>
  <c r="G179" i="1"/>
  <c r="H173" i="1"/>
  <c r="G173" i="1"/>
  <c r="G165" i="1"/>
  <c r="H160" i="1"/>
  <c r="G160" i="1"/>
  <c r="E163" i="4"/>
  <c r="D159" i="1" s="1"/>
  <c r="G155" i="1"/>
  <c r="H155" i="1"/>
  <c r="E152" i="4"/>
  <c r="D148" i="1" s="1"/>
  <c r="H148" i="1" s="1"/>
  <c r="G154" i="1"/>
  <c r="G150" i="1"/>
  <c r="D149" i="1"/>
  <c r="G397" i="1"/>
  <c r="G398" i="1"/>
  <c r="G389" i="1"/>
  <c r="H386" i="1"/>
  <c r="G386" i="1"/>
  <c r="G388" i="1"/>
  <c r="H383" i="1"/>
  <c r="G383" i="1"/>
  <c r="H378" i="1"/>
  <c r="G378" i="1"/>
  <c r="G380" i="1"/>
  <c r="G373" i="1"/>
  <c r="G374" i="1"/>
  <c r="G371" i="1"/>
  <c r="G369" i="1"/>
  <c r="G366" i="1"/>
  <c r="H364" i="1"/>
  <c r="G364" i="1"/>
  <c r="E363" i="4"/>
  <c r="D358" i="1" s="1"/>
  <c r="G365" i="1"/>
  <c r="G362" i="1"/>
  <c r="D359" i="1"/>
  <c r="H359" i="1" s="1"/>
  <c r="G361" i="1"/>
  <c r="G359" i="1"/>
  <c r="H360" i="1"/>
  <c r="G611" i="1"/>
  <c r="G612" i="1"/>
  <c r="H599" i="1"/>
  <c r="G599" i="1"/>
  <c r="G529" i="1"/>
  <c r="G530" i="1"/>
  <c r="F115" i="6"/>
  <c r="F107" i="6"/>
  <c r="F61" i="6"/>
  <c r="F36" i="6"/>
  <c r="E35" i="6"/>
  <c r="I25" i="3" s="1"/>
  <c r="E5" i="6"/>
  <c r="I24" i="3" s="1"/>
  <c r="H1300" i="1"/>
  <c r="D1299" i="1"/>
  <c r="F129" i="6"/>
  <c r="C1423" i="1"/>
  <c r="G1423" i="1" s="1"/>
  <c r="F130" i="6"/>
  <c r="H1424" i="1"/>
  <c r="H1420" i="1"/>
  <c r="C1401" i="1"/>
  <c r="H1401" i="1" s="1"/>
  <c r="H1376" i="1"/>
  <c r="H1372" i="1"/>
  <c r="H1368" i="1"/>
  <c r="C1348" i="1"/>
  <c r="H1348" i="1" s="1"/>
  <c r="F214" i="9"/>
  <c r="B214" i="9" s="1"/>
  <c r="H1480" i="1"/>
  <c r="I36" i="3"/>
  <c r="G1563" i="1"/>
  <c r="G1559" i="1"/>
  <c r="G1569" i="1"/>
  <c r="H1564" i="1"/>
  <c r="H1534" i="1"/>
  <c r="H1550" i="1"/>
  <c r="G1550" i="1"/>
  <c r="G1543" i="1"/>
  <c r="H1556" i="1"/>
  <c r="G1555" i="1"/>
  <c r="G1561" i="1"/>
  <c r="H1540" i="1"/>
  <c r="D49" i="8"/>
  <c r="C1524" i="1" s="1"/>
  <c r="G1524" i="1" s="1"/>
  <c r="G1531" i="1"/>
  <c r="H1491" i="1"/>
  <c r="H1503" i="1"/>
  <c r="H1504" i="1"/>
  <c r="G1501" i="1"/>
  <c r="H1493" i="1"/>
  <c r="G1493" i="1"/>
  <c r="G1487" i="1"/>
  <c r="G1485" i="1"/>
  <c r="G1483" i="1"/>
  <c r="H1483" i="1"/>
  <c r="G1577" i="1"/>
  <c r="E26" i="9"/>
  <c r="B26" i="9" s="1"/>
  <c r="H36" i="1"/>
  <c r="G36" i="1"/>
  <c r="H116" i="1"/>
  <c r="G116" i="1"/>
  <c r="H269" i="1"/>
  <c r="G269" i="1"/>
  <c r="H283" i="1"/>
  <c r="G283" i="1"/>
  <c r="H1066" i="1"/>
  <c r="G1066" i="1"/>
  <c r="H264" i="1"/>
  <c r="G264" i="1"/>
  <c r="H50" i="1"/>
  <c r="G50" i="1"/>
  <c r="H58" i="1"/>
  <c r="G58" i="1"/>
  <c r="H326" i="1"/>
  <c r="G326" i="1"/>
  <c r="H334" i="1"/>
  <c r="G334" i="1"/>
  <c r="G532" i="1"/>
  <c r="H532" i="1"/>
  <c r="H544" i="1"/>
  <c r="G544" i="1"/>
  <c r="G1286" i="1"/>
  <c r="H1286" i="1"/>
  <c r="G1291" i="1"/>
  <c r="H1291" i="1"/>
  <c r="G1294" i="1"/>
  <c r="H1294" i="1"/>
  <c r="G1302" i="1"/>
  <c r="H1302" i="1"/>
  <c r="G1307" i="1"/>
  <c r="H1307" i="1"/>
  <c r="G1310" i="1"/>
  <c r="H1310" i="1"/>
  <c r="G1315" i="1"/>
  <c r="H1315" i="1"/>
  <c r="G1318" i="1"/>
  <c r="H1318" i="1"/>
  <c r="G1323" i="1"/>
  <c r="H1323" i="1"/>
  <c r="G1326" i="1"/>
  <c r="H1326" i="1"/>
  <c r="G1330" i="1"/>
  <c r="H1330" i="1"/>
  <c r="G1335" i="1"/>
  <c r="H1335" i="1"/>
  <c r="G1338" i="1"/>
  <c r="H1338" i="1"/>
  <c r="G1343" i="1"/>
  <c r="H1343" i="1"/>
  <c r="G1346" i="1"/>
  <c r="H1346" i="1"/>
  <c r="G1351" i="1"/>
  <c r="H1351" i="1"/>
  <c r="G1354" i="1"/>
  <c r="H1354" i="1"/>
  <c r="G1359" i="1"/>
  <c r="H1359" i="1"/>
  <c r="J1448" i="1"/>
  <c r="H1448" i="1"/>
  <c r="G1448" i="1"/>
  <c r="I1448" i="1" s="1"/>
  <c r="J1456" i="1"/>
  <c r="H1456" i="1"/>
  <c r="G1456" i="1"/>
  <c r="I1456" i="1" s="1"/>
  <c r="J1467" i="1"/>
  <c r="G1467" i="1"/>
  <c r="H1472" i="1"/>
  <c r="G1472" i="1"/>
  <c r="I1472" i="1" s="1"/>
  <c r="J1478" i="1"/>
  <c r="G1478" i="1"/>
  <c r="H1486" i="1"/>
  <c r="G1486" i="1"/>
  <c r="H1494" i="1"/>
  <c r="G1494" i="1"/>
  <c r="G1512" i="1"/>
  <c r="H1512" i="1"/>
  <c r="F352" i="4"/>
  <c r="D351" i="4"/>
  <c r="F490" i="4"/>
  <c r="D484" i="4"/>
  <c r="F563" i="4"/>
  <c r="D529" i="4"/>
  <c r="G1390" i="1"/>
  <c r="H1390" i="1"/>
  <c r="G1398" i="1"/>
  <c r="H1398" i="1"/>
  <c r="G1406" i="1"/>
  <c r="H1406" i="1"/>
  <c r="G1410" i="1"/>
  <c r="H1410" i="1"/>
  <c r="G1418" i="1"/>
  <c r="H1418" i="1"/>
  <c r="G1426" i="1"/>
  <c r="H1426" i="1"/>
  <c r="G1431" i="1"/>
  <c r="H1431" i="1"/>
  <c r="G1434" i="1"/>
  <c r="H1434" i="1"/>
  <c r="G1443" i="1"/>
  <c r="H1443" i="1"/>
  <c r="H1461" i="1"/>
  <c r="G1461" i="1"/>
  <c r="H1477" i="1"/>
  <c r="G1477" i="1"/>
  <c r="I1477" i="1" s="1"/>
  <c r="G1484" i="1"/>
  <c r="H1484" i="1"/>
  <c r="G1492" i="1"/>
  <c r="H1492" i="1"/>
  <c r="G1371" i="1"/>
  <c r="H1371" i="1"/>
  <c r="G1379" i="1"/>
  <c r="H1379" i="1"/>
  <c r="G1387" i="1"/>
  <c r="H1387" i="1"/>
  <c r="G1395" i="1"/>
  <c r="H1395" i="1"/>
  <c r="H1466" i="1"/>
  <c r="G1466" i="1"/>
  <c r="I1466" i="1" s="1"/>
  <c r="H1530" i="1"/>
  <c r="G1530" i="1"/>
  <c r="H1554" i="1"/>
  <c r="G1554" i="1"/>
  <c r="H1562" i="1"/>
  <c r="G1562" i="1"/>
  <c r="H1570" i="1"/>
  <c r="G1570" i="1"/>
  <c r="H1578" i="1"/>
  <c r="G1578" i="1"/>
  <c r="D50" i="4"/>
  <c r="F65" i="4"/>
  <c r="D82" i="4"/>
  <c r="F91" i="4"/>
  <c r="F463" i="4"/>
  <c r="D459" i="4"/>
  <c r="F66" i="6"/>
  <c r="D35" i="6"/>
  <c r="C1360" i="1"/>
  <c r="E6" i="7"/>
  <c r="D1438" i="1"/>
  <c r="G1438" i="1" s="1"/>
  <c r="C61" i="1"/>
  <c r="C64" i="1"/>
  <c r="C129" i="1"/>
  <c r="C321" i="1"/>
  <c r="C347" i="1"/>
  <c r="C457" i="1"/>
  <c r="C460" i="1"/>
  <c r="C484" i="1"/>
  <c r="C501" i="1"/>
  <c r="C557"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H1282" i="1"/>
  <c r="G1287" i="1"/>
  <c r="H1287" i="1"/>
  <c r="G1290" i="1"/>
  <c r="H1290" i="1"/>
  <c r="G1295" i="1"/>
  <c r="H1295" i="1"/>
  <c r="G1298" i="1"/>
  <c r="H1298" i="1"/>
  <c r="G1303" i="1"/>
  <c r="H1303" i="1"/>
  <c r="G1306" i="1"/>
  <c r="H1306" i="1"/>
  <c r="G1311" i="1"/>
  <c r="H1311" i="1"/>
  <c r="G1314" i="1"/>
  <c r="H1314" i="1"/>
  <c r="G1319" i="1"/>
  <c r="H1319" i="1"/>
  <c r="G1322" i="1"/>
  <c r="H1322" i="1"/>
  <c r="G1327" i="1"/>
  <c r="H1327" i="1"/>
  <c r="G1331" i="1"/>
  <c r="H1331" i="1"/>
  <c r="G1334" i="1"/>
  <c r="H1334" i="1"/>
  <c r="G1339" i="1"/>
  <c r="H1339" i="1"/>
  <c r="G1342" i="1"/>
  <c r="H1342" i="1"/>
  <c r="G1347" i="1"/>
  <c r="H1347" i="1"/>
  <c r="G1350" i="1"/>
  <c r="H1350" i="1"/>
  <c r="G1355" i="1"/>
  <c r="H1355" i="1"/>
  <c r="G1358" i="1"/>
  <c r="H1358" i="1"/>
  <c r="G1439" i="1"/>
  <c r="H1439" i="1"/>
  <c r="J1452" i="1"/>
  <c r="H1452" i="1"/>
  <c r="G1452" i="1"/>
  <c r="J1460" i="1"/>
  <c r="H1460" i="1"/>
  <c r="G1460" i="1"/>
  <c r="J1463" i="1"/>
  <c r="G1463" i="1"/>
  <c r="I1463" i="1" s="1"/>
  <c r="H1467" i="1"/>
  <c r="J1472" i="1"/>
  <c r="H1478" i="1"/>
  <c r="H1489" i="1"/>
  <c r="G1489" i="1"/>
  <c r="H1497" i="1"/>
  <c r="G1497" i="1"/>
  <c r="G1505" i="1"/>
  <c r="H1508" i="1"/>
  <c r="G1510" i="1"/>
  <c r="H1522" i="1"/>
  <c r="G1522" i="1"/>
  <c r="G1528" i="1"/>
  <c r="H1528" i="1"/>
  <c r="G1536" i="1"/>
  <c r="H1536" i="1"/>
  <c r="G1544" i="1"/>
  <c r="H1544" i="1"/>
  <c r="G1552" i="1"/>
  <c r="H1552" i="1"/>
  <c r="G1560" i="1"/>
  <c r="H1560" i="1"/>
  <c r="G1568" i="1"/>
  <c r="H1568" i="1"/>
  <c r="G1576" i="1"/>
  <c r="H1576" i="1"/>
  <c r="F8" i="4"/>
  <c r="D7" i="4"/>
  <c r="E106" i="4"/>
  <c r="D102" i="1" s="1"/>
  <c r="H20" i="9"/>
  <c r="F152" i="4"/>
  <c r="D311" i="4"/>
  <c r="E420" i="4"/>
  <c r="E114" i="6"/>
  <c r="E141" i="6" s="1"/>
  <c r="D1409" i="1"/>
  <c r="H1409" i="1" s="1"/>
  <c r="G1363" i="1"/>
  <c r="H1363" i="1"/>
  <c r="G1366" i="1"/>
  <c r="H1366" i="1"/>
  <c r="G1374" i="1"/>
  <c r="H1374" i="1"/>
  <c r="G1382" i="1"/>
  <c r="H1382" i="1"/>
  <c r="G1403" i="1"/>
  <c r="H1403" i="1"/>
  <c r="G1415" i="1"/>
  <c r="H1415" i="1"/>
  <c r="H1538" i="1"/>
  <c r="G1538" i="1"/>
  <c r="H1546" i="1"/>
  <c r="G1546" i="1"/>
  <c r="F268" i="4"/>
  <c r="D263" i="4"/>
  <c r="G286" i="9"/>
  <c r="E286" i="9" s="1"/>
  <c r="B286" i="9" s="1"/>
  <c r="F88" i="5"/>
  <c r="D87" i="5"/>
  <c r="C87" i="1"/>
  <c r="C94" i="1"/>
  <c r="C120" i="1"/>
  <c r="D3" i="1"/>
  <c r="D13" i="1"/>
  <c r="D260" i="1"/>
  <c r="D307" i="1"/>
  <c r="D454" i="1"/>
  <c r="D523" i="1"/>
  <c r="D524" i="1"/>
  <c r="H1281" i="1"/>
  <c r="H1285" i="1"/>
  <c r="D1344" i="1"/>
  <c r="H1344" i="1" s="1"/>
  <c r="G1362" i="1"/>
  <c r="H1362" i="1"/>
  <c r="G1367" i="1"/>
  <c r="H1367" i="1"/>
  <c r="G1370" i="1"/>
  <c r="H1370" i="1"/>
  <c r="G1375" i="1"/>
  <c r="H1375" i="1"/>
  <c r="G1378" i="1"/>
  <c r="H1378" i="1"/>
  <c r="G1386" i="1"/>
  <c r="H1386" i="1"/>
  <c r="G1391" i="1"/>
  <c r="H1391" i="1"/>
  <c r="G1394" i="1"/>
  <c r="H1394" i="1"/>
  <c r="G1399" i="1"/>
  <c r="H1399" i="1"/>
  <c r="G1402" i="1"/>
  <c r="H1402" i="1"/>
  <c r="G1407" i="1"/>
  <c r="H1407" i="1"/>
  <c r="G1411" i="1"/>
  <c r="H1411" i="1"/>
  <c r="G1414" i="1"/>
  <c r="H1414" i="1"/>
  <c r="G1419" i="1"/>
  <c r="H1419" i="1"/>
  <c r="G1422" i="1"/>
  <c r="H1422" i="1"/>
  <c r="G1427" i="1"/>
  <c r="H1427" i="1"/>
  <c r="G1430" i="1"/>
  <c r="H1430" i="1"/>
  <c r="J1442" i="1"/>
  <c r="H1442" i="1"/>
  <c r="I1442" i="1" s="1"/>
  <c r="J1443" i="1"/>
  <c r="I1446" i="1"/>
  <c r="H1449" i="1"/>
  <c r="G1449" i="1"/>
  <c r="I1449" i="1" s="1"/>
  <c r="C1454" i="1"/>
  <c r="H1457" i="1"/>
  <c r="G1457" i="1"/>
  <c r="H1462" i="1"/>
  <c r="G1462" i="1"/>
  <c r="J1466" i="1"/>
  <c r="J1473" i="1"/>
  <c r="G1473" i="1"/>
  <c r="I1473" i="1" s="1"/>
  <c r="J1477" i="1"/>
  <c r="H1500" i="1"/>
  <c r="G1502" i="1"/>
  <c r="H1511" i="1"/>
  <c r="H1514" i="1"/>
  <c r="G1514" i="1"/>
  <c r="G1520" i="1"/>
  <c r="H1520" i="1"/>
  <c r="H1525" i="1"/>
  <c r="G1525" i="1"/>
  <c r="H1533" i="1"/>
  <c r="G1533" i="1"/>
  <c r="H1541" i="1"/>
  <c r="G1541" i="1"/>
  <c r="H1549" i="1"/>
  <c r="G1549" i="1"/>
  <c r="H1557" i="1"/>
  <c r="G1557" i="1"/>
  <c r="H1565" i="1"/>
  <c r="G1565" i="1"/>
  <c r="H1573" i="1"/>
  <c r="G1573" i="1"/>
  <c r="F299" i="4"/>
  <c r="F369" i="4"/>
  <c r="D363" i="4"/>
  <c r="F191" i="5"/>
  <c r="D190" i="5"/>
  <c r="F259" i="5"/>
  <c r="D258" i="5"/>
  <c r="G1289" i="1"/>
  <c r="G1293" i="1"/>
  <c r="G1297" i="1"/>
  <c r="G1301" i="1"/>
  <c r="G1305" i="1"/>
  <c r="G1309" i="1"/>
  <c r="G1313" i="1"/>
  <c r="G1317" i="1"/>
  <c r="G1321" i="1"/>
  <c r="G1325" i="1"/>
  <c r="G1333" i="1"/>
  <c r="G1337" i="1"/>
  <c r="G1341" i="1"/>
  <c r="G1345" i="1"/>
  <c r="G1349" i="1"/>
  <c r="G1353" i="1"/>
  <c r="G1357" i="1"/>
  <c r="G1361" i="1"/>
  <c r="G1365" i="1"/>
  <c r="G1369" i="1"/>
  <c r="G1373" i="1"/>
  <c r="G1377" i="1"/>
  <c r="G1381" i="1"/>
  <c r="G1385" i="1"/>
  <c r="G1389" i="1"/>
  <c r="G1393" i="1"/>
  <c r="G1397" i="1"/>
  <c r="G1401" i="1"/>
  <c r="G1405" i="1"/>
  <c r="G1413" i="1"/>
  <c r="G1417" i="1"/>
  <c r="G1421" i="1"/>
  <c r="G1425" i="1"/>
  <c r="G1429" i="1"/>
  <c r="G1433" i="1"/>
  <c r="G1441" i="1"/>
  <c r="I1441" i="1" s="1"/>
  <c r="J1441" i="1"/>
  <c r="G1445" i="1"/>
  <c r="H1464" i="1"/>
  <c r="I1464" i="1" s="1"/>
  <c r="J1464" i="1"/>
  <c r="H1465" i="1"/>
  <c r="I1465" i="1" s="1"/>
  <c r="H1468" i="1"/>
  <c r="I1468" i="1" s="1"/>
  <c r="J1468" i="1"/>
  <c r="H1471" i="1"/>
  <c r="I1471" i="1" s="1"/>
  <c r="H1474" i="1"/>
  <c r="I1474" i="1" s="1"/>
  <c r="J1474" i="1"/>
  <c r="H1476" i="1"/>
  <c r="I1476" i="1" s="1"/>
  <c r="H1479" i="1"/>
  <c r="I1479" i="1" s="1"/>
  <c r="J1479" i="1"/>
  <c r="F112" i="4"/>
  <c r="D106" i="4"/>
  <c r="D163" i="4"/>
  <c r="F164" i="4"/>
  <c r="E215" i="4"/>
  <c r="D211" i="1" s="1"/>
  <c r="E644" i="4"/>
  <c r="D638" i="1" s="1"/>
  <c r="E643" i="4"/>
  <c r="D637" i="1" s="1"/>
  <c r="E593" i="4"/>
  <c r="D587" i="1" s="1"/>
  <c r="G142" i="9"/>
  <c r="E142" i="9" s="1"/>
  <c r="B142" i="9" s="1"/>
  <c r="F603" i="4"/>
  <c r="F135" i="5"/>
  <c r="D134" i="5"/>
  <c r="G287" i="9"/>
  <c r="E287" i="9" s="1"/>
  <c r="B287" i="9" s="1"/>
  <c r="D146" i="5"/>
  <c r="F149" i="5"/>
  <c r="F90" i="6"/>
  <c r="D89" i="6"/>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L212" i="9"/>
  <c r="G208" i="9"/>
  <c r="E208" i="9" s="1"/>
  <c r="B208" i="9" s="1"/>
  <c r="G165" i="9"/>
  <c r="E165" i="9" s="1"/>
  <c r="B165" i="9" s="1"/>
  <c r="G164" i="9"/>
  <c r="G160" i="9"/>
  <c r="E160" i="9" s="1"/>
  <c r="B160" i="9" s="1"/>
  <c r="G209" i="9"/>
  <c r="E209" i="9" s="1"/>
  <c r="B209"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1" i="9"/>
  <c r="E161" i="9" s="1"/>
  <c r="B161" i="9" s="1"/>
  <c r="G210" i="9"/>
  <c r="E210" i="9" s="1"/>
  <c r="B210" i="9" s="1"/>
  <c r="G206" i="9"/>
  <c r="E206" i="9" s="1"/>
  <c r="B206" i="9" s="1"/>
  <c r="G163" i="9"/>
  <c r="E163" i="9" s="1"/>
  <c r="B163" i="9" s="1"/>
  <c r="H164" i="9"/>
  <c r="M212" i="9"/>
  <c r="G207" i="9"/>
  <c r="E207" i="9" s="1"/>
  <c r="B207" i="9" s="1"/>
  <c r="G162" i="9"/>
  <c r="E162" i="9" s="1"/>
  <c r="B162" i="9" s="1"/>
  <c r="G211" i="9"/>
  <c r="E211" i="9" s="1"/>
  <c r="B211" i="9" s="1"/>
  <c r="I10" i="9"/>
  <c r="B31" i="9"/>
  <c r="B157" i="9"/>
  <c r="G1288" i="1"/>
  <c r="G1292" i="1"/>
  <c r="G1296" i="1"/>
  <c r="G1300" i="1"/>
  <c r="G1304" i="1"/>
  <c r="G1308" i="1"/>
  <c r="G1312" i="1"/>
  <c r="G1316" i="1"/>
  <c r="G1320" i="1"/>
  <c r="G1324" i="1"/>
  <c r="G1328" i="1"/>
  <c r="G1332" i="1"/>
  <c r="G1336" i="1"/>
  <c r="G1340" i="1"/>
  <c r="G1344" i="1"/>
  <c r="G1348" i="1"/>
  <c r="G1352" i="1"/>
  <c r="G1356" i="1"/>
  <c r="G1364" i="1"/>
  <c r="G1368" i="1"/>
  <c r="G1372" i="1"/>
  <c r="G1376" i="1"/>
  <c r="G1380" i="1"/>
  <c r="G1384" i="1"/>
  <c r="G1388" i="1"/>
  <c r="G1392" i="1"/>
  <c r="G1396" i="1"/>
  <c r="G1400" i="1"/>
  <c r="G1404" i="1"/>
  <c r="G1412" i="1"/>
  <c r="G1416" i="1"/>
  <c r="G1420" i="1"/>
  <c r="G1424" i="1"/>
  <c r="G1428" i="1"/>
  <c r="G1432" i="1"/>
  <c r="I1440" i="1"/>
  <c r="I1444" i="1"/>
  <c r="H1447" i="1"/>
  <c r="I1447" i="1" s="1"/>
  <c r="J1447" i="1"/>
  <c r="H1451" i="1"/>
  <c r="I1451" i="1" s="1"/>
  <c r="J1451" i="1"/>
  <c r="H1455" i="1"/>
  <c r="I1455" i="1" s="1"/>
  <c r="J1455" i="1"/>
  <c r="H1459" i="1"/>
  <c r="I1459" i="1" s="1"/>
  <c r="J1459" i="1"/>
  <c r="F140" i="4"/>
  <c r="D139" i="4"/>
  <c r="D344" i="4"/>
  <c r="F345" i="4"/>
  <c r="D421" i="4"/>
  <c r="F422" i="4"/>
  <c r="G289" i="9"/>
  <c r="F177" i="5"/>
  <c r="D176" i="5"/>
  <c r="H289" i="9"/>
  <c r="E176" i="5"/>
  <c r="F239" i="5"/>
  <c r="D238" i="5"/>
  <c r="D24" i="8"/>
  <c r="C1499" i="1" s="1"/>
  <c r="B99" i="9"/>
  <c r="D224" i="4"/>
  <c r="E351" i="4"/>
  <c r="E12" i="5"/>
  <c r="D245" i="5"/>
  <c r="F250" i="5"/>
  <c r="F6" i="6"/>
  <c r="D5" i="6"/>
  <c r="D114" i="6"/>
  <c r="D6" i="8"/>
  <c r="B24" i="9"/>
  <c r="B33" i="9"/>
  <c r="B40" i="9"/>
  <c r="B115" i="9"/>
  <c r="E124" i="9"/>
  <c r="B124" i="9" s="1"/>
  <c r="E132" i="9"/>
  <c r="B132" i="9" s="1"/>
  <c r="E140" i="9"/>
  <c r="B140" i="9" s="1"/>
  <c r="E196" i="4"/>
  <c r="D192" i="1" s="1"/>
  <c r="E299" i="4"/>
  <c r="F478" i="4"/>
  <c r="D472" i="4"/>
  <c r="F516" i="4"/>
  <c r="D515" i="4"/>
  <c r="F568" i="4"/>
  <c r="D567" i="4"/>
  <c r="E580" i="4"/>
  <c r="D574" i="1" s="1"/>
  <c r="F626" i="4"/>
  <c r="D625" i="4"/>
  <c r="G292" i="9"/>
  <c r="E292" i="9" s="1"/>
  <c r="B292" i="9" s="1"/>
  <c r="F206" i="5"/>
  <c r="D5" i="7"/>
  <c r="B49" i="9"/>
  <c r="B53" i="9"/>
  <c r="B57" i="9"/>
  <c r="B61" i="9"/>
  <c r="B65" i="9"/>
  <c r="B69" i="9"/>
  <c r="B73" i="9"/>
  <c r="B77" i="9"/>
  <c r="B81" i="9"/>
  <c r="B85" i="9"/>
  <c r="B89" i="9"/>
  <c r="B93" i="9"/>
  <c r="B98" i="9"/>
  <c r="B107" i="9"/>
  <c r="B114" i="9"/>
  <c r="E120" i="9"/>
  <c r="B120" i="9" s="1"/>
  <c r="E128" i="9"/>
  <c r="B128" i="9" s="1"/>
  <c r="E136" i="9"/>
  <c r="B136" i="9" s="1"/>
  <c r="B153" i="9"/>
  <c r="E27" i="9"/>
  <c r="B27" i="9" s="1"/>
  <c r="E35" i="9"/>
  <c r="B35" i="9" s="1"/>
  <c r="E43" i="9"/>
  <c r="B43" i="9" s="1"/>
  <c r="B226" i="9"/>
  <c r="B230" i="9"/>
  <c r="B234" i="9"/>
  <c r="B238" i="9"/>
  <c r="B242" i="9"/>
  <c r="B246" i="9"/>
  <c r="B250" i="9"/>
  <c r="B254" i="9"/>
  <c r="B258" i="9"/>
  <c r="B262" i="9"/>
  <c r="B266" i="9"/>
  <c r="B270" i="9"/>
  <c r="E144" i="9"/>
  <c r="B144" i="9" s="1"/>
  <c r="E148" i="9"/>
  <c r="B148" i="9" s="1"/>
  <c r="E152" i="9"/>
  <c r="B152" i="9" s="1"/>
  <c r="E101" i="9"/>
  <c r="B101" i="9" s="1"/>
  <c r="E109" i="9"/>
  <c r="B109" i="9" s="1"/>
  <c r="B146" i="9"/>
  <c r="B150" i="9"/>
  <c r="B154" i="9"/>
  <c r="B158" i="9"/>
  <c r="B225" i="9"/>
  <c r="F216" i="9"/>
  <c r="B216" i="9" s="1"/>
  <c r="F220" i="9"/>
  <c r="B220" i="9" s="1"/>
  <c r="F224" i="9"/>
  <c r="B224" i="9" s="1"/>
  <c r="E280" i="9"/>
  <c r="B280" i="9" s="1"/>
  <c r="F293" i="9"/>
  <c r="G1236" i="1" l="1"/>
  <c r="H1227" i="1"/>
  <c r="I23" i="3"/>
  <c r="F289" i="5"/>
  <c r="H290" i="9"/>
  <c r="E290" i="9" s="1"/>
  <c r="B290" i="9" s="1"/>
  <c r="D1265" i="1"/>
  <c r="E289" i="9"/>
  <c r="B289" i="9" s="1"/>
  <c r="I21" i="3"/>
  <c r="D1046" i="1"/>
  <c r="H1148" i="1"/>
  <c r="G1148" i="1"/>
  <c r="F78" i="5"/>
  <c r="C1056" i="1"/>
  <c r="H1047" i="1"/>
  <c r="G1047" i="1"/>
  <c r="C985" i="1"/>
  <c r="H20" i="3"/>
  <c r="F12" i="5"/>
  <c r="C990" i="1"/>
  <c r="G1453" i="1"/>
  <c r="F644" i="4"/>
  <c r="H645" i="1"/>
  <c r="G645" i="1"/>
  <c r="H489" i="1"/>
  <c r="G489" i="1"/>
  <c r="H312" i="1"/>
  <c r="G312" i="1"/>
  <c r="H124" i="1"/>
  <c r="G124" i="1"/>
  <c r="G55" i="1"/>
  <c r="H55" i="1"/>
  <c r="C637" i="1"/>
  <c r="G212" i="1"/>
  <c r="C192" i="1"/>
  <c r="D151" i="4"/>
  <c r="C147" i="1" s="1"/>
  <c r="G248" i="1"/>
  <c r="H248" i="1"/>
  <c r="G148" i="1"/>
  <c r="G20" i="9"/>
  <c r="E20" i="9" s="1"/>
  <c r="H149" i="1"/>
  <c r="G149" i="1"/>
  <c r="G1409" i="1"/>
  <c r="D1329" i="1"/>
  <c r="H1423" i="1"/>
  <c r="D43" i="8"/>
  <c r="I35" i="3" s="1"/>
  <c r="H1524" i="1"/>
  <c r="H574" i="1"/>
  <c r="G574" i="1"/>
  <c r="H192" i="1"/>
  <c r="G192" i="1"/>
  <c r="D42" i="8"/>
  <c r="C1481" i="1"/>
  <c r="F224" i="4"/>
  <c r="C220" i="1"/>
  <c r="D237" i="5"/>
  <c r="F238" i="5"/>
  <c r="C1215" i="1"/>
  <c r="F176" i="5"/>
  <c r="C1153" i="1"/>
  <c r="H22" i="3"/>
  <c r="F421" i="4"/>
  <c r="D420" i="4"/>
  <c r="C415" i="1"/>
  <c r="F89" i="6"/>
  <c r="C1383" i="1"/>
  <c r="H211" i="1"/>
  <c r="G211" i="1"/>
  <c r="F106" i="4"/>
  <c r="C102" i="1"/>
  <c r="H307" i="1"/>
  <c r="G307" i="1"/>
  <c r="H120" i="1"/>
  <c r="G120" i="1"/>
  <c r="F263" i="4"/>
  <c r="C259" i="1"/>
  <c r="I28" i="3"/>
  <c r="D1435" i="1"/>
  <c r="H484" i="1"/>
  <c r="G484" i="1"/>
  <c r="H321" i="1"/>
  <c r="G321" i="1"/>
  <c r="C78" i="1"/>
  <c r="F82" i="4"/>
  <c r="F529" i="4"/>
  <c r="D528" i="4"/>
  <c r="C523" i="1"/>
  <c r="F567" i="4"/>
  <c r="C561" i="1"/>
  <c r="F472" i="4"/>
  <c r="C466" i="1"/>
  <c r="F114" i="6"/>
  <c r="C1408" i="1"/>
  <c r="H27" i="3"/>
  <c r="F245" i="5"/>
  <c r="C1222" i="1"/>
  <c r="B191" i="9"/>
  <c r="F134" i="5"/>
  <c r="C1112" i="1"/>
  <c r="H587" i="1"/>
  <c r="G587" i="1"/>
  <c r="C1235" i="1"/>
  <c r="F258" i="5"/>
  <c r="G291" i="9"/>
  <c r="E291" i="9" s="1"/>
  <c r="B291" i="9" s="1"/>
  <c r="F190" i="5"/>
  <c r="C1167" i="1"/>
  <c r="I1462" i="1"/>
  <c r="H1454" i="1"/>
  <c r="G1454" i="1"/>
  <c r="G524" i="1"/>
  <c r="H524" i="1"/>
  <c r="H260" i="1"/>
  <c r="G260" i="1"/>
  <c r="H94" i="1"/>
  <c r="G94" i="1"/>
  <c r="F87" i="5"/>
  <c r="D68" i="5"/>
  <c r="C1065" i="1"/>
  <c r="D6" i="4"/>
  <c r="F7" i="4"/>
  <c r="C3" i="1"/>
  <c r="G637" i="1"/>
  <c r="H637" i="1"/>
  <c r="H460" i="1"/>
  <c r="G460" i="1"/>
  <c r="H129" i="1"/>
  <c r="G129" i="1"/>
  <c r="E5" i="7"/>
  <c r="G297" i="9" s="1"/>
  <c r="E297" i="9" s="1"/>
  <c r="D1437" i="1"/>
  <c r="F459" i="4"/>
  <c r="C453" i="1"/>
  <c r="I1443" i="1"/>
  <c r="D350" i="4"/>
  <c r="F351" i="4"/>
  <c r="C346" i="1"/>
  <c r="I1478" i="1"/>
  <c r="F625" i="4"/>
  <c r="C619" i="1"/>
  <c r="H24" i="3"/>
  <c r="F5" i="6"/>
  <c r="D141" i="6"/>
  <c r="G299" i="9" s="1"/>
  <c r="E299" i="9" s="1"/>
  <c r="C1299" i="1"/>
  <c r="E7" i="5"/>
  <c r="F7" i="5" s="1"/>
  <c r="D990" i="1"/>
  <c r="I22" i="3"/>
  <c r="E175" i="5"/>
  <c r="D1152" i="1" s="1"/>
  <c r="D1153" i="1"/>
  <c r="F344" i="4"/>
  <c r="C339" i="1"/>
  <c r="F212" i="9"/>
  <c r="B212" i="9" s="1"/>
  <c r="F163" i="4"/>
  <c r="C159" i="1"/>
  <c r="D298" i="4"/>
  <c r="H13" i="1"/>
  <c r="G13" i="1"/>
  <c r="H87" i="1"/>
  <c r="G87" i="1"/>
  <c r="I27" i="3"/>
  <c r="D1408" i="1"/>
  <c r="D414" i="1"/>
  <c r="I1452" i="1"/>
  <c r="I1439" i="1"/>
  <c r="G557" i="1"/>
  <c r="H557" i="1"/>
  <c r="H457" i="1"/>
  <c r="G457" i="1"/>
  <c r="H64" i="1"/>
  <c r="G64" i="1"/>
  <c r="G1360" i="1"/>
  <c r="H1360" i="1"/>
  <c r="F50" i="4"/>
  <c r="C46" i="1"/>
  <c r="H1438" i="1"/>
  <c r="E528" i="4"/>
  <c r="I1467" i="1"/>
  <c r="H29" i="3"/>
  <c r="C1436" i="1"/>
  <c r="F515" i="4"/>
  <c r="C509" i="1"/>
  <c r="E298" i="4"/>
  <c r="D294" i="1"/>
  <c r="E350" i="4"/>
  <c r="D346" i="1"/>
  <c r="H1499" i="1"/>
  <c r="G1499" i="1"/>
  <c r="F139" i="4"/>
  <c r="C135" i="1"/>
  <c r="E164" i="9"/>
  <c r="B164" i="9" s="1"/>
  <c r="F146" i="5"/>
  <c r="C1124" i="1"/>
  <c r="H638" i="1"/>
  <c r="G638" i="1"/>
  <c r="E151" i="4"/>
  <c r="F363" i="4"/>
  <c r="C358" i="1"/>
  <c r="I1457" i="1"/>
  <c r="H454" i="1"/>
  <c r="G454" i="1"/>
  <c r="F311" i="4"/>
  <c r="C306" i="1"/>
  <c r="I1460" i="1"/>
  <c r="H501" i="1"/>
  <c r="G501" i="1"/>
  <c r="G347" i="1"/>
  <c r="H347" i="1"/>
  <c r="G61" i="1"/>
  <c r="H61" i="1"/>
  <c r="F35" i="6"/>
  <c r="H25" i="3"/>
  <c r="C1329" i="1"/>
  <c r="E6" i="4"/>
  <c r="C478" i="1"/>
  <c r="F484" i="4"/>
  <c r="G1265" i="1" l="1"/>
  <c r="H1265" i="1"/>
  <c r="G1056" i="1"/>
  <c r="H1056" i="1"/>
  <c r="F151" i="4"/>
  <c r="D289" i="4"/>
  <c r="D291" i="4" s="1"/>
  <c r="H17" i="3"/>
  <c r="C1518" i="1"/>
  <c r="G1518" i="1" s="1"/>
  <c r="G1329" i="1"/>
  <c r="H1329" i="1"/>
  <c r="D407" i="4"/>
  <c r="F298" i="4"/>
  <c r="C293" i="1"/>
  <c r="F68" i="5"/>
  <c r="H21" i="3"/>
  <c r="C1046" i="1"/>
  <c r="D6" i="5"/>
  <c r="E289" i="4"/>
  <c r="E290" i="4" s="1"/>
  <c r="D286" i="1" s="1"/>
  <c r="I17" i="3"/>
  <c r="D147" i="1"/>
  <c r="G147" i="1" s="1"/>
  <c r="H294" i="1"/>
  <c r="G294" i="1"/>
  <c r="E296" i="9"/>
  <c r="I10" i="3" s="1"/>
  <c r="B297" i="9"/>
  <c r="E636" i="4"/>
  <c r="D630" i="1" s="1"/>
  <c r="D522" i="1"/>
  <c r="E635" i="4"/>
  <c r="D629" i="1" s="1"/>
  <c r="H159" i="1"/>
  <c r="G159" i="1"/>
  <c r="H339" i="1"/>
  <c r="G339" i="1"/>
  <c r="F141" i="6"/>
  <c r="C1435" i="1"/>
  <c r="H28" i="3"/>
  <c r="H619" i="1"/>
  <c r="G619" i="1"/>
  <c r="I29" i="3"/>
  <c r="D1436" i="1"/>
  <c r="H1436" i="1" s="1"/>
  <c r="G1222" i="1"/>
  <c r="H1222" i="1"/>
  <c r="H259" i="1"/>
  <c r="G259" i="1"/>
  <c r="H415" i="1"/>
  <c r="G415" i="1"/>
  <c r="H1153" i="1"/>
  <c r="G1153" i="1"/>
  <c r="H1481" i="1"/>
  <c r="G1481" i="1"/>
  <c r="E408" i="4"/>
  <c r="D403" i="1" s="1"/>
  <c r="D345" i="1"/>
  <c r="G1299" i="1"/>
  <c r="H1299" i="1"/>
  <c r="H9" i="3"/>
  <c r="F350" i="4"/>
  <c r="C345" i="1"/>
  <c r="D408" i="4"/>
  <c r="H1437" i="1"/>
  <c r="G1437" i="1"/>
  <c r="G3" i="1"/>
  <c r="H3" i="1"/>
  <c r="G478" i="1"/>
  <c r="H478" i="1"/>
  <c r="H306" i="1"/>
  <c r="G306" i="1"/>
  <c r="E407" i="4"/>
  <c r="D402" i="1" s="1"/>
  <c r="D293" i="1"/>
  <c r="H990" i="1"/>
  <c r="G990" i="1"/>
  <c r="H346" i="1"/>
  <c r="G346" i="1"/>
  <c r="H453" i="1"/>
  <c r="G453" i="1"/>
  <c r="D412" i="4"/>
  <c r="F6" i="4"/>
  <c r="H16" i="3"/>
  <c r="C2" i="1"/>
  <c r="H1112" i="1"/>
  <c r="G1112" i="1"/>
  <c r="H466" i="1"/>
  <c r="G466" i="1"/>
  <c r="G523" i="1"/>
  <c r="H523" i="1"/>
  <c r="H78" i="1"/>
  <c r="G78" i="1"/>
  <c r="D635" i="4"/>
  <c r="F420" i="4"/>
  <c r="C414" i="1"/>
  <c r="F237" i="5"/>
  <c r="H23" i="3"/>
  <c r="C1214" i="1"/>
  <c r="G295" i="9"/>
  <c r="E295" i="9" s="1"/>
  <c r="B295" i="9" s="1"/>
  <c r="K1432" i="9"/>
  <c r="I34" i="3"/>
  <c r="C1517" i="1"/>
  <c r="H1124" i="1"/>
  <c r="G1124" i="1"/>
  <c r="E412" i="4"/>
  <c r="I16" i="3"/>
  <c r="D2" i="1"/>
  <c r="H358" i="1"/>
  <c r="G358" i="1"/>
  <c r="H135" i="1"/>
  <c r="G135" i="1"/>
  <c r="H509" i="1"/>
  <c r="G509" i="1"/>
  <c r="H46" i="1"/>
  <c r="G46" i="1"/>
  <c r="B20" i="9"/>
  <c r="E19" i="9"/>
  <c r="E6" i="5"/>
  <c r="I20" i="3"/>
  <c r="D985" i="1"/>
  <c r="H1065" i="1"/>
  <c r="G1065" i="1"/>
  <c r="H1167" i="1"/>
  <c r="G1167" i="1"/>
  <c r="H1235" i="1"/>
  <c r="G1235" i="1"/>
  <c r="D636" i="4"/>
  <c r="F528" i="4"/>
  <c r="C522" i="1"/>
  <c r="H102" i="1"/>
  <c r="G102" i="1"/>
  <c r="G1383" i="1"/>
  <c r="H1383" i="1"/>
  <c r="D175" i="5"/>
  <c r="G220" i="1"/>
  <c r="H220" i="1"/>
  <c r="G294" i="9"/>
  <c r="E294" i="9" s="1"/>
  <c r="D413" i="4"/>
  <c r="B299" i="9"/>
  <c r="E298" i="9"/>
  <c r="G1408" i="1"/>
  <c r="H1408" i="1"/>
  <c r="G561" i="1"/>
  <c r="H561" i="1"/>
  <c r="H1215" i="1"/>
  <c r="G1215" i="1"/>
  <c r="G1436" i="1" l="1"/>
  <c r="H147" i="1"/>
  <c r="D290" i="4"/>
  <c r="C286" i="1" s="1"/>
  <c r="C285" i="1"/>
  <c r="F289" i="4"/>
  <c r="H1518" i="1"/>
  <c r="D640" i="4"/>
  <c r="D415" i="4"/>
  <c r="C408" i="1"/>
  <c r="B294" i="9"/>
  <c r="E293" i="9"/>
  <c r="H522" i="1"/>
  <c r="G522" i="1"/>
  <c r="F290" i="4"/>
  <c r="D639" i="4"/>
  <c r="F412" i="4"/>
  <c r="D414" i="4"/>
  <c r="C407" i="1"/>
  <c r="H345" i="1"/>
  <c r="G345" i="1"/>
  <c r="H1046" i="1"/>
  <c r="G1046" i="1"/>
  <c r="H276" i="9"/>
  <c r="D984" i="1"/>
  <c r="H414" i="1"/>
  <c r="G414" i="1"/>
  <c r="H2" i="1"/>
  <c r="G2" i="1"/>
  <c r="F407" i="4"/>
  <c r="C402" i="1"/>
  <c r="H1517" i="1"/>
  <c r="G1517" i="1"/>
  <c r="H1214" i="1"/>
  <c r="G1214" i="1"/>
  <c r="K3" i="9"/>
  <c r="I9" i="3"/>
  <c r="E413" i="4"/>
  <c r="E414" i="4" s="1"/>
  <c r="D409" i="1" s="1"/>
  <c r="E291" i="4"/>
  <c r="D287" i="1" s="1"/>
  <c r="D285" i="1"/>
  <c r="F636" i="4"/>
  <c r="C630" i="1"/>
  <c r="F291" i="4"/>
  <c r="C287" i="1"/>
  <c r="F175" i="5"/>
  <c r="C1152" i="1"/>
  <c r="H985" i="1"/>
  <c r="G985" i="1"/>
  <c r="E639" i="4"/>
  <c r="D407" i="1"/>
  <c r="F635" i="4"/>
  <c r="C629" i="1"/>
  <c r="F408" i="4"/>
  <c r="C403" i="1"/>
  <c r="H11" i="3"/>
  <c r="G1435" i="1"/>
  <c r="H1435" i="1"/>
  <c r="G282" i="9"/>
  <c r="E282" i="9" s="1"/>
  <c r="B282" i="9" s="1"/>
  <c r="G276" i="9"/>
  <c r="F6" i="5"/>
  <c r="C984" i="1"/>
  <c r="H293" i="1"/>
  <c r="G293" i="1"/>
  <c r="E276" i="9" l="1"/>
  <c r="E275" i="9" s="1"/>
  <c r="F413" i="4"/>
  <c r="H285" i="1"/>
  <c r="H403" i="1"/>
  <c r="G403" i="1"/>
  <c r="G402" i="1"/>
  <c r="H402" i="1"/>
  <c r="H8" i="3"/>
  <c r="H984" i="1"/>
  <c r="G984" i="1"/>
  <c r="D633" i="1"/>
  <c r="G1152" i="1"/>
  <c r="H1152" i="1"/>
  <c r="H630" i="1"/>
  <c r="G630" i="1"/>
  <c r="E640" i="4"/>
  <c r="E641" i="4" s="1"/>
  <c r="D408" i="1"/>
  <c r="H408" i="1" s="1"/>
  <c r="E415" i="4"/>
  <c r="D410" i="1" s="1"/>
  <c r="G285" i="1"/>
  <c r="G629" i="1"/>
  <c r="H629" i="1"/>
  <c r="D641" i="4"/>
  <c r="F639" i="4"/>
  <c r="C633" i="1"/>
  <c r="B276" i="9"/>
  <c r="N3" i="9"/>
  <c r="I11" i="3"/>
  <c r="H287" i="1"/>
  <c r="G287" i="1"/>
  <c r="H407" i="1"/>
  <c r="G407" i="1"/>
  <c r="G286" i="1"/>
  <c r="H286" i="1"/>
  <c r="C410" i="1"/>
  <c r="F414" i="4"/>
  <c r="C409" i="1"/>
  <c r="D642" i="4"/>
  <c r="C634" i="1"/>
  <c r="F640" i="4" l="1"/>
  <c r="F415" i="4"/>
  <c r="G408" i="1"/>
  <c r="F642" i="4"/>
  <c r="D646" i="4"/>
  <c r="C636" i="1"/>
  <c r="H410" i="1"/>
  <c r="G410" i="1"/>
  <c r="H633" i="1"/>
  <c r="G633" i="1"/>
  <c r="D635" i="1"/>
  <c r="H409" i="1"/>
  <c r="G409" i="1"/>
  <c r="D645" i="4"/>
  <c r="F641" i="4"/>
  <c r="C635" i="1"/>
  <c r="E642" i="4"/>
  <c r="E645" i="4" s="1"/>
  <c r="D634" i="1"/>
  <c r="H634" i="1" s="1"/>
  <c r="M3" i="9"/>
  <c r="I8" i="3"/>
  <c r="I18" i="3" l="1"/>
  <c r="D639" i="1"/>
  <c r="C640" i="1"/>
  <c r="H19" i="3"/>
  <c r="F645" i="4"/>
  <c r="H18" i="3"/>
  <c r="C639" i="1"/>
  <c r="G634" i="1"/>
  <c r="E646" i="4"/>
  <c r="F646" i="4" s="1"/>
  <c r="D636" i="1"/>
  <c r="G636" i="1" s="1"/>
  <c r="H635" i="1"/>
  <c r="G635" i="1"/>
  <c r="H636" i="1" l="1"/>
  <c r="I19" i="3"/>
  <c r="D640" i="1"/>
  <c r="H7" i="3" s="1"/>
  <c r="H639" i="1"/>
  <c r="G639" i="1"/>
  <c r="J3" i="9" l="1"/>
  <c r="I7" i="3"/>
  <c r="G640" i="1"/>
  <c r="H640" i="1"/>
  <c r="M272" i="9" l="1"/>
  <c r="L272" i="9"/>
  <c r="G18" i="9"/>
  <c r="H18" i="9"/>
  <c r="M16" i="9"/>
  <c r="H15" i="9"/>
  <c r="K12" i="9"/>
  <c r="J9" i="9"/>
  <c r="I6" i="9"/>
  <c r="L15" i="9"/>
  <c r="K13" i="9"/>
  <c r="I7" i="9"/>
  <c r="J17" i="9"/>
  <c r="J10" i="9"/>
  <c r="K11" i="9"/>
  <c r="I5" i="9"/>
  <c r="I8" i="9"/>
  <c r="J13" i="9"/>
  <c r="I11" i="9"/>
  <c r="M15" i="9"/>
  <c r="L16" i="9"/>
  <c r="I9" i="9"/>
  <c r="I12" i="9"/>
  <c r="J7" i="9"/>
  <c r="K9" i="9"/>
  <c r="H16" i="9"/>
  <c r="I17" i="9"/>
  <c r="H17" i="9"/>
  <c r="I13" i="9"/>
  <c r="J8" i="9"/>
  <c r="J11" i="9"/>
  <c r="K6" i="9"/>
  <c r="K8" i="9"/>
  <c r="J6" i="9"/>
  <c r="G17" i="9"/>
  <c r="G16" i="9"/>
  <c r="J12" i="9"/>
  <c r="K7" i="9"/>
  <c r="K10" i="9"/>
  <c r="J5" i="9"/>
  <c r="K5" i="9"/>
  <c r="G15" i="9"/>
  <c r="E15" i="9" l="1"/>
  <c r="F16" i="9"/>
  <c r="E16" i="9"/>
  <c r="E13" i="9"/>
  <c r="B13" i="9" s="1"/>
  <c r="E10" i="9"/>
  <c r="B10" i="9" s="1"/>
  <c r="E5" i="9"/>
  <c r="E7" i="9"/>
  <c r="B7" i="9" s="1"/>
  <c r="E17" i="9"/>
  <c r="B17" i="9" s="1"/>
  <c r="E12" i="9"/>
  <c r="B12" i="9" s="1"/>
  <c r="E11" i="9"/>
  <c r="B11" i="9" s="1"/>
  <c r="E18" i="9"/>
  <c r="B18" i="9" s="1"/>
  <c r="E9" i="9"/>
  <c r="B9" i="9" s="1"/>
  <c r="F15" i="9"/>
  <c r="F272" i="9"/>
  <c r="E8" i="9"/>
  <c r="B8" i="9" s="1"/>
  <c r="E6" i="9"/>
  <c r="B6" i="9" s="1"/>
  <c r="F14" i="9" l="1"/>
  <c r="B16" i="9"/>
  <c r="B15" i="9"/>
  <c r="E14" i="9"/>
  <c r="B272" i="9"/>
  <c r="F19" i="9"/>
  <c r="E4" i="9"/>
  <c r="B5"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<sst xmlns="http://schemas.openxmlformats.org/spreadsheetml/2006/main" count="4313" uniqueCount="3394">
  <si>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</si>
  <si>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</si>
  <si>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</si>
  <si>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</si>
  <si>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</si>
  <si>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</si>
  <si>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</si>
  <si>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</si>
  <si>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</si>
  <si>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</si>
  <si>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</si>
  <si>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</si>
  <si>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</si>
  <si>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</si>
  <si>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</si>
  <si>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</si>
  <si>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</si>
  <si>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</si>
  <si>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</si>
  <si>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</si>
  <si>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</si>
  <si>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</si>
  <si>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</si>
  <si>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</si>
  <si>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</si>
  <si>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</si>
  <si>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</si>
  <si>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</si>
  <si>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</si>
  <si>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</si>
  <si>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</si>
  <si>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ZADAR</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</si>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</sst>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ijski%20izvje&#353;taji%202022.%20radn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Str"/>
      <sheetName val="PR-RAS"/>
      <sheetName val="BIL"/>
      <sheetName val="RAS-funkcijski"/>
      <sheetName val="P-VRIO"/>
      <sheetName val="OBVEZE"/>
    </sheetNames>
    <sheetDataSet>
      <sheetData sheetId="0"/>
      <sheetData sheetId="1"/>
      <sheetData sheetId="2"/>
      <sheetData sheetId="3"/>
      <sheetData sheetId="4"/>
      <sheetData sheetId="5">
        <row r="11">
          <cell r="D11">
            <v>130075274.26000001</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459009262</v>
      </c>
      <c r="D2" s="6">
        <f>'PR-RAS'!E6</f>
        <v>519662089.86000001</v>
      </c>
      <c r="E2" s="6">
        <v>0</v>
      </c>
      <c r="F2" s="6">
        <v>0</v>
      </c>
      <c r="G2" s="7">
        <f t="shared" ref="G2:G264" si="0">(B2/1000)*(C2*1+D2*2)</f>
        <v>1498333.44172</v>
      </c>
      <c r="H2" s="7">
        <f t="shared" ref="H2:H264" si="1">ABS(C2-ROUND(C2,0))+ABS(D2-ROUND(D2,0))</f>
        <v>0.13999998569488525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213379706</v>
      </c>
      <c r="D3" s="1">
        <f>'PR-RAS'!E7</f>
        <v>276917135.89999998</v>
      </c>
      <c r="E3" s="1">
        <v>0</v>
      </c>
      <c r="F3" s="1">
        <v>0</v>
      </c>
      <c r="G3" s="2">
        <f t="shared" si="0"/>
        <v>1534427.9556</v>
      </c>
      <c r="H3" s="2">
        <f t="shared" si="1"/>
        <v>0.10000002384185791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165605685</v>
      </c>
      <c r="D4" s="1">
        <f>'PR-RAS'!E8</f>
        <v>208665730.21999997</v>
      </c>
      <c r="E4" s="1">
        <v>0</v>
      </c>
      <c r="F4" s="1">
        <v>0</v>
      </c>
      <c r="G4" s="2">
        <f t="shared" si="0"/>
        <v>1748811.4363199999</v>
      </c>
      <c r="H4" s="2">
        <f t="shared" si="1"/>
        <v>0.21999996900558472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152262212</v>
      </c>
      <c r="D5" s="1">
        <f>'PR-RAS'!E9</f>
        <v>182700389.94999999</v>
      </c>
      <c r="E5" s="1">
        <v>0</v>
      </c>
      <c r="F5" s="1">
        <v>0</v>
      </c>
      <c r="G5" s="2">
        <f t="shared" si="0"/>
        <v>2070651.9675999999</v>
      </c>
      <c r="H5" s="2">
        <f t="shared" si="1"/>
        <v>5.0000011920928955E-2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7582516</v>
      </c>
      <c r="D6" s="1">
        <f>'PR-RAS'!E10</f>
        <v>9769076.5899999999</v>
      </c>
      <c r="E6" s="1">
        <v>0</v>
      </c>
      <c r="F6" s="1">
        <v>0</v>
      </c>
      <c r="G6" s="2">
        <f t="shared" si="0"/>
        <v>135603.34590000001</v>
      </c>
      <c r="H6" s="2">
        <f t="shared" si="1"/>
        <v>0.41000000014901161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11114892</v>
      </c>
      <c r="D7" s="1">
        <f>'PR-RAS'!E11</f>
        <v>12850574.859999999</v>
      </c>
      <c r="E7" s="1">
        <v>0</v>
      </c>
      <c r="F7" s="1">
        <v>0</v>
      </c>
      <c r="G7" s="2">
        <f t="shared" si="0"/>
        <v>220896.25031999999</v>
      </c>
      <c r="H7" s="2">
        <f t="shared" si="1"/>
        <v>0.14000000059604645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11867576</v>
      </c>
      <c r="D8" s="1">
        <f>'PR-RAS'!E12</f>
        <v>19031237.649999999</v>
      </c>
      <c r="E8" s="1">
        <v>0</v>
      </c>
      <c r="F8" s="1">
        <v>0</v>
      </c>
      <c r="G8" s="2">
        <f t="shared" si="0"/>
        <v>349510.3591</v>
      </c>
      <c r="H8" s="2">
        <f t="shared" si="1"/>
        <v>0.35000000149011612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6742044</v>
      </c>
      <c r="D9" s="1">
        <f>'PR-RAS'!E13</f>
        <v>7254389.54</v>
      </c>
      <c r="E9" s="1">
        <v>0</v>
      </c>
      <c r="F9" s="1">
        <v>0</v>
      </c>
      <c r="G9" s="2">
        <f t="shared" si="0"/>
        <v>170006.58463999999</v>
      </c>
      <c r="H9" s="2">
        <f t="shared" si="1"/>
        <v>0.4599999999627471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23963555</v>
      </c>
      <c r="D11" s="1">
        <f>'PR-RAS'!E15</f>
        <v>22939938.370000001</v>
      </c>
      <c r="E11" s="1">
        <v>0</v>
      </c>
      <c r="F11" s="1">
        <v>0</v>
      </c>
      <c r="G11" s="2">
        <f t="shared" si="0"/>
        <v>698434.31740000006</v>
      </c>
      <c r="H11" s="2">
        <f t="shared" si="1"/>
        <v>0.37000000104308128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43737553</v>
      </c>
      <c r="D19" s="1">
        <f>'PR-RAS'!E23</f>
        <v>62190799.580000006</v>
      </c>
      <c r="E19" s="1">
        <v>0</v>
      </c>
      <c r="F19" s="1">
        <v>0</v>
      </c>
      <c r="G19" s="2">
        <f t="shared" si="0"/>
        <v>3026144.7388800001</v>
      </c>
      <c r="H19" s="2">
        <f t="shared" si="1"/>
        <v>0.41999999433755875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3413889</v>
      </c>
      <c r="D20" s="1">
        <f>'PR-RAS'!E24</f>
        <v>3493015.7</v>
      </c>
      <c r="E20" s="1">
        <v>0</v>
      </c>
      <c r="F20" s="1">
        <v>0</v>
      </c>
      <c r="G20" s="2">
        <f t="shared" si="0"/>
        <v>197598.48759999999</v>
      </c>
      <c r="H20" s="2">
        <f t="shared" si="1"/>
        <v>0.29999999981373549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40323664</v>
      </c>
      <c r="D23" s="1">
        <f>'PR-RAS'!E27</f>
        <v>58697783.880000003</v>
      </c>
      <c r="E23" s="1">
        <v>0</v>
      </c>
      <c r="F23" s="1">
        <v>0</v>
      </c>
      <c r="G23" s="2">
        <f t="shared" si="0"/>
        <v>3469823.0987199997</v>
      </c>
      <c r="H23" s="2">
        <f t="shared" si="1"/>
        <v>0.11999999731779099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4036468</v>
      </c>
      <c r="D25" s="1">
        <f>'PR-RAS'!E29</f>
        <v>6060452.9100000001</v>
      </c>
      <c r="E25" s="1">
        <v>0</v>
      </c>
      <c r="F25" s="1">
        <v>0</v>
      </c>
      <c r="G25" s="2">
        <f t="shared" si="0"/>
        <v>387776.97168000002</v>
      </c>
      <c r="H25" s="2">
        <f t="shared" si="1"/>
        <v>8.9999999850988388E-2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4009585</v>
      </c>
      <c r="D27" s="1">
        <f>'PR-RAS'!E31</f>
        <v>6051503</v>
      </c>
      <c r="E27" s="1">
        <v>0</v>
      </c>
      <c r="F27" s="1">
        <v>0</v>
      </c>
      <c r="G27" s="2">
        <f t="shared" si="0"/>
        <v>418927.36599999998</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26883</v>
      </c>
      <c r="D29" s="1">
        <f>'PR-RAS'!E33</f>
        <v>8949.91</v>
      </c>
      <c r="E29" s="1">
        <v>0</v>
      </c>
      <c r="F29" s="1">
        <v>0</v>
      </c>
      <c r="G29" s="2">
        <f t="shared" si="0"/>
        <v>1253.91896</v>
      </c>
      <c r="H29" s="2">
        <f t="shared" si="1"/>
        <v>9.0000000000145519E-2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153.19</v>
      </c>
      <c r="E36" s="1">
        <v>0</v>
      </c>
      <c r="F36" s="1">
        <v>0</v>
      </c>
      <c r="G36" s="2">
        <f t="shared" si="0"/>
        <v>10.7233</v>
      </c>
      <c r="H36" s="2">
        <f t="shared" si="1"/>
        <v>0.18999999999999773</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153.19</v>
      </c>
      <c r="E39" s="1">
        <v>0</v>
      </c>
      <c r="F39" s="1">
        <v>0</v>
      </c>
      <c r="G39" s="2">
        <f t="shared" si="0"/>
        <v>11.642439999999999</v>
      </c>
      <c r="H39" s="2">
        <f t="shared" si="1"/>
        <v>0.18999999999999773</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94184029</v>
      </c>
      <c r="D46" s="1">
        <f>'PR-RAS'!E50</f>
        <v>91351114.550000012</v>
      </c>
      <c r="E46" s="1">
        <v>0</v>
      </c>
      <c r="F46" s="1">
        <v>0</v>
      </c>
      <c r="G46" s="2">
        <f t="shared" si="0"/>
        <v>12459881.614500001</v>
      </c>
      <c r="H46" s="2">
        <f t="shared" si="1"/>
        <v>0.44999998807907104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5243894</v>
      </c>
      <c r="D50" s="1">
        <f>'PR-RAS'!E54</f>
        <v>7219441.2400000002</v>
      </c>
      <c r="E50" s="1">
        <v>0</v>
      </c>
      <c r="F50" s="1">
        <v>0</v>
      </c>
      <c r="G50" s="2">
        <f t="shared" si="0"/>
        <v>964456.04752000002</v>
      </c>
      <c r="H50" s="2">
        <f t="shared" si="1"/>
        <v>0.24000000022351742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5243894</v>
      </c>
      <c r="D53" s="1">
        <f>'PR-RAS'!E57</f>
        <v>7219441.2400000002</v>
      </c>
      <c r="E53" s="1">
        <v>0</v>
      </c>
      <c r="F53" s="1">
        <v>0</v>
      </c>
      <c r="G53" s="2">
        <f t="shared" si="0"/>
        <v>1023504.37696</v>
      </c>
      <c r="H53" s="2">
        <f t="shared" si="1"/>
        <v>0.24000000022351742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10616781</v>
      </c>
      <c r="D55" s="1">
        <f>'PR-RAS'!E59</f>
        <v>9768091.6400000006</v>
      </c>
      <c r="E55" s="1">
        <v>0</v>
      </c>
      <c r="F55" s="1">
        <v>0</v>
      </c>
      <c r="G55" s="2">
        <f t="shared" si="0"/>
        <v>1628260.07112</v>
      </c>
      <c r="H55" s="2">
        <f t="shared" si="1"/>
        <v>0.35999999940395355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4565002</v>
      </c>
      <c r="D56" s="1">
        <f>'PR-RAS'!E60</f>
        <v>6041127.5900000008</v>
      </c>
      <c r="E56" s="1">
        <v>0</v>
      </c>
      <c r="F56" s="1">
        <v>0</v>
      </c>
      <c r="G56" s="2">
        <f t="shared" si="0"/>
        <v>915599.14490000007</v>
      </c>
      <c r="H56" s="2">
        <f t="shared" si="1"/>
        <v>0.40999999921768904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6051779</v>
      </c>
      <c r="D57" s="1">
        <f>'PR-RAS'!E61</f>
        <v>3726964.05</v>
      </c>
      <c r="E57" s="1">
        <v>0</v>
      </c>
      <c r="F57" s="1">
        <v>0</v>
      </c>
      <c r="G57" s="2">
        <f t="shared" si="0"/>
        <v>756319.59759999998</v>
      </c>
      <c r="H57" s="2">
        <f t="shared" si="1"/>
        <v>4.9999999813735485E-2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27292150</v>
      </c>
      <c r="D58" s="1">
        <f>'PR-RAS'!E62</f>
        <v>20183405.27</v>
      </c>
      <c r="E58" s="1">
        <v>0</v>
      </c>
      <c r="F58" s="1">
        <v>0</v>
      </c>
      <c r="G58" s="2">
        <f t="shared" si="0"/>
        <v>3856560.7507799999</v>
      </c>
      <c r="H58" s="2">
        <f t="shared" si="1"/>
        <v>0.26999999955296516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3792150</v>
      </c>
      <c r="D59" s="1">
        <f>'PR-RAS'!E63</f>
        <v>3783405.27</v>
      </c>
      <c r="E59" s="1">
        <v>0</v>
      </c>
      <c r="F59" s="1">
        <v>0</v>
      </c>
      <c r="G59" s="2">
        <f t="shared" si="0"/>
        <v>658819.71132</v>
      </c>
      <c r="H59" s="2">
        <f t="shared" si="1"/>
        <v>0.27000000001862645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23500000</v>
      </c>
      <c r="D60" s="1">
        <f>'PR-RAS'!E64</f>
        <v>16400000</v>
      </c>
      <c r="E60" s="1">
        <v>0</v>
      </c>
      <c r="F60" s="1">
        <v>0</v>
      </c>
      <c r="G60" s="2">
        <f t="shared" si="0"/>
        <v>3321700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18091310</v>
      </c>
      <c r="D61" s="1">
        <f>'PR-RAS'!E65</f>
        <v>16720679.260000002</v>
      </c>
      <c r="E61" s="1">
        <v>0</v>
      </c>
      <c r="F61" s="1">
        <v>0</v>
      </c>
      <c r="G61" s="2">
        <f t="shared" si="0"/>
        <v>3091960.1112000002</v>
      </c>
      <c r="H61" s="2">
        <f t="shared" si="1"/>
        <v>0.26000000163912773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15371028</v>
      </c>
      <c r="D62" s="1">
        <f>'PR-RAS'!E66</f>
        <v>13967828.550000001</v>
      </c>
      <c r="E62" s="1">
        <v>0</v>
      </c>
      <c r="F62" s="1">
        <v>0</v>
      </c>
      <c r="G62" s="2">
        <f t="shared" si="0"/>
        <v>2641707.7911</v>
      </c>
      <c r="H62" s="2">
        <f t="shared" si="1"/>
        <v>0.44999999925494194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2720282</v>
      </c>
      <c r="D63" s="1">
        <f>'PR-RAS'!E67</f>
        <v>2752850.71</v>
      </c>
      <c r="E63" s="1">
        <v>0</v>
      </c>
      <c r="F63" s="1">
        <v>0</v>
      </c>
      <c r="G63" s="2">
        <f t="shared" si="0"/>
        <v>510010.97203999996</v>
      </c>
      <c r="H63" s="2">
        <f t="shared" si="1"/>
        <v>0.2900000000372529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32939894</v>
      </c>
      <c r="D70" s="1">
        <f>'PR-RAS'!E74</f>
        <v>37459497.140000001</v>
      </c>
      <c r="E70" s="1">
        <v>0</v>
      </c>
      <c r="F70" s="1">
        <v>0</v>
      </c>
      <c r="G70" s="2">
        <f t="shared" si="0"/>
        <v>7442263.2913200008</v>
      </c>
      <c r="H70" s="2">
        <f t="shared" si="1"/>
        <v>0.14000000059604645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7424653</v>
      </c>
      <c r="D71" s="1">
        <f>'PR-RAS'!E75</f>
        <v>6394357.1399999997</v>
      </c>
      <c r="E71" s="1">
        <v>0</v>
      </c>
      <c r="F71" s="1">
        <v>0</v>
      </c>
      <c r="G71" s="2">
        <f t="shared" si="0"/>
        <v>1414935.7096000002</v>
      </c>
      <c r="H71" s="2">
        <f t="shared" si="1"/>
        <v>0.13999999966472387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25515241</v>
      </c>
      <c r="D72" s="1">
        <f>'PR-RAS'!E76</f>
        <v>31065140.000000004</v>
      </c>
      <c r="E72" s="1">
        <v>0</v>
      </c>
      <c r="F72" s="1">
        <v>0</v>
      </c>
      <c r="G72" s="2">
        <f t="shared" si="0"/>
        <v>6222831.9909999995</v>
      </c>
      <c r="H72" s="2">
        <f t="shared" si="1"/>
        <v>3.7252902984619141E-9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30540924</v>
      </c>
      <c r="D78" s="1">
        <f>'PR-RAS'!E82</f>
        <v>33424514.279999994</v>
      </c>
      <c r="E78" s="1">
        <v>0</v>
      </c>
      <c r="F78" s="1">
        <v>0</v>
      </c>
      <c r="G78" s="2">
        <f t="shared" si="0"/>
        <v>7499026.3471199991</v>
      </c>
      <c r="H78" s="2">
        <f t="shared" si="1"/>
        <v>0.2799999937415123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2889342</v>
      </c>
      <c r="D79" s="1">
        <f>'PR-RAS'!E83</f>
        <v>1929777.02</v>
      </c>
      <c r="E79" s="1">
        <v>0</v>
      </c>
      <c r="F79" s="1">
        <v>0</v>
      </c>
      <c r="G79" s="2">
        <f t="shared" si="0"/>
        <v>526413.89112000004</v>
      </c>
      <c r="H79" s="2">
        <f t="shared" si="1"/>
        <v>2.0000000018626451E-2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89102</v>
      </c>
      <c r="D81" s="1">
        <f>'PR-RAS'!E85</f>
        <v>12476.97</v>
      </c>
      <c r="E81" s="1">
        <v>0</v>
      </c>
      <c r="F81" s="1">
        <v>0</v>
      </c>
      <c r="G81" s="2">
        <f t="shared" si="0"/>
        <v>9124.4752000000008</v>
      </c>
      <c r="H81" s="2">
        <f t="shared" si="1"/>
        <v>3.0000000000654836E-2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2411305</v>
      </c>
      <c r="D82" s="1">
        <f>'PR-RAS'!E86</f>
        <v>1917300.05</v>
      </c>
      <c r="E82" s="1">
        <v>0</v>
      </c>
      <c r="F82" s="1">
        <v>0</v>
      </c>
      <c r="G82" s="2">
        <f t="shared" si="0"/>
        <v>505918.31309999997</v>
      </c>
      <c r="H82" s="2">
        <f t="shared" si="1"/>
        <v>5.0000000046566129E-2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388935</v>
      </c>
      <c r="D83" s="1">
        <f>'PR-RAS'!E87</f>
        <v>0</v>
      </c>
      <c r="E83" s="1">
        <v>0</v>
      </c>
      <c r="F83" s="1">
        <v>0</v>
      </c>
      <c r="G83" s="2">
        <f t="shared" si="0"/>
        <v>31892.670000000002</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27651582</v>
      </c>
      <c r="D87" s="1">
        <f>'PR-RAS'!E91</f>
        <v>31494737.259999994</v>
      </c>
      <c r="E87" s="1">
        <v>0</v>
      </c>
      <c r="F87" s="1">
        <v>0</v>
      </c>
      <c r="G87" s="2">
        <f t="shared" si="0"/>
        <v>7795130.8607199974</v>
      </c>
      <c r="H87" s="2">
        <f t="shared" si="1"/>
        <v>0.25999999418854713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1948058</v>
      </c>
      <c r="D88" s="1">
        <f>'PR-RAS'!E92</f>
        <v>1994958.78</v>
      </c>
      <c r="E88" s="1">
        <v>0</v>
      </c>
      <c r="F88" s="1">
        <v>0</v>
      </c>
      <c r="G88" s="2">
        <f t="shared" si="0"/>
        <v>516603.87372000003</v>
      </c>
      <c r="H88" s="2">
        <f t="shared" si="1"/>
        <v>0.21999999997206032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20826655</v>
      </c>
      <c r="D89" s="1">
        <f>'PR-RAS'!E93</f>
        <v>26133681.629999995</v>
      </c>
      <c r="E89" s="1">
        <v>0</v>
      </c>
      <c r="F89" s="1">
        <v>0</v>
      </c>
      <c r="G89" s="2">
        <f t="shared" si="0"/>
        <v>6432273.6068799989</v>
      </c>
      <c r="H89" s="2">
        <f t="shared" si="1"/>
        <v>0.37000000476837158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4010462</v>
      </c>
      <c r="D90" s="1">
        <f>'PR-RAS'!E94</f>
        <v>2661735.15</v>
      </c>
      <c r="E90" s="1">
        <v>0</v>
      </c>
      <c r="F90" s="1">
        <v>0</v>
      </c>
      <c r="G90" s="2">
        <f t="shared" si="0"/>
        <v>830719.97470000002</v>
      </c>
      <c r="H90" s="2">
        <f t="shared" si="1"/>
        <v>0.14999999990686774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866407</v>
      </c>
      <c r="D93" s="1">
        <f>'PR-RAS'!E97</f>
        <v>704361.7</v>
      </c>
      <c r="E93" s="1">
        <v>0</v>
      </c>
      <c r="F93" s="1">
        <v>0</v>
      </c>
      <c r="G93" s="2">
        <f t="shared" si="0"/>
        <v>209311.99679999999</v>
      </c>
      <c r="H93" s="2">
        <f t="shared" si="1"/>
        <v>0.30000000004656613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104167589</v>
      </c>
      <c r="D102" s="1">
        <f>'PR-RAS'!E106</f>
        <v>113552705.55</v>
      </c>
      <c r="E102" s="1">
        <v>0</v>
      </c>
      <c r="F102" s="1">
        <v>0</v>
      </c>
      <c r="G102" s="2">
        <f t="shared" si="0"/>
        <v>33458573.010100003</v>
      </c>
      <c r="H102" s="2">
        <f t="shared" si="1"/>
        <v>0.45000000298023224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5325696</v>
      </c>
      <c r="D103" s="1">
        <f>'PR-RAS'!E107</f>
        <v>7484379.7500000009</v>
      </c>
      <c r="E103" s="1">
        <v>0</v>
      </c>
      <c r="F103" s="1">
        <v>0</v>
      </c>
      <c r="G103" s="2">
        <f t="shared" si="0"/>
        <v>2070034.4609999999</v>
      </c>
      <c r="H103" s="2">
        <f t="shared" si="1"/>
        <v>0.24999999906867743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843526</v>
      </c>
      <c r="D104" s="1">
        <f>'PR-RAS'!E108</f>
        <v>545070.78</v>
      </c>
      <c r="E104" s="1">
        <v>0</v>
      </c>
      <c r="F104" s="1">
        <v>0</v>
      </c>
      <c r="G104" s="2">
        <f t="shared" si="0"/>
        <v>199167.75868</v>
      </c>
      <c r="H104" s="2">
        <f t="shared" si="1"/>
        <v>0.21999999997206032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2376292</v>
      </c>
      <c r="D105" s="1">
        <f>'PR-RAS'!E109</f>
        <v>3879205.1900000004</v>
      </c>
      <c r="E105" s="1">
        <v>0</v>
      </c>
      <c r="F105" s="1">
        <v>0</v>
      </c>
      <c r="G105" s="2">
        <f t="shared" si="0"/>
        <v>1054009.04752</v>
      </c>
      <c r="H105" s="2">
        <f t="shared" si="1"/>
        <v>0.19000000040978193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2105878</v>
      </c>
      <c r="D107" s="1">
        <f>'PR-RAS'!E111</f>
        <v>3060103.7800000003</v>
      </c>
      <c r="E107" s="1">
        <v>0</v>
      </c>
      <c r="F107" s="1">
        <v>0</v>
      </c>
      <c r="G107" s="2">
        <f t="shared" si="0"/>
        <v>871965.06936000008</v>
      </c>
      <c r="H107" s="2">
        <f t="shared" si="1"/>
        <v>0.21999999973922968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3587270</v>
      </c>
      <c r="D108" s="1">
        <f>'PR-RAS'!E112</f>
        <v>2512442.1099999994</v>
      </c>
      <c r="E108" s="1">
        <v>0</v>
      </c>
      <c r="F108" s="1">
        <v>0</v>
      </c>
      <c r="G108" s="2">
        <f t="shared" si="0"/>
        <v>921500.50153999985</v>
      </c>
      <c r="H108" s="2">
        <f t="shared" si="1"/>
        <v>0.10999999940395355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185090</v>
      </c>
      <c r="D110" s="1">
        <f>'PR-RAS'!E114</f>
        <v>257550.19</v>
      </c>
      <c r="E110" s="1">
        <v>0</v>
      </c>
      <c r="F110" s="1">
        <v>0</v>
      </c>
      <c r="G110" s="2">
        <f t="shared" si="0"/>
        <v>76320.751420000001</v>
      </c>
      <c r="H110" s="2">
        <f t="shared" si="1"/>
        <v>0.19000000000232831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5113</v>
      </c>
      <c r="D111" s="1">
        <f>'PR-RAS'!E115</f>
        <v>45.9</v>
      </c>
      <c r="E111" s="1">
        <v>0</v>
      </c>
      <c r="F111" s="1">
        <v>0</v>
      </c>
      <c r="G111" s="2">
        <f t="shared" si="0"/>
        <v>572.52800000000002</v>
      </c>
      <c r="H111" s="2">
        <f t="shared" si="1"/>
        <v>0.10000000000000142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3397067</v>
      </c>
      <c r="D113" s="1">
        <f>'PR-RAS'!E117</f>
        <v>2254846.0199999996</v>
      </c>
      <c r="E113" s="1">
        <v>0</v>
      </c>
      <c r="F113" s="1">
        <v>0</v>
      </c>
      <c r="G113" s="2">
        <f t="shared" si="0"/>
        <v>885557.01247999992</v>
      </c>
      <c r="H113" s="2">
        <f t="shared" si="1"/>
        <v>1.9999999552965164E-2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95254623</v>
      </c>
      <c r="D116" s="1">
        <f>'PR-RAS'!E120</f>
        <v>103555883.69</v>
      </c>
      <c r="E116" s="1">
        <v>0</v>
      </c>
      <c r="F116" s="1">
        <v>0</v>
      </c>
      <c r="G116" s="2">
        <f t="shared" si="0"/>
        <v>34772134.893700004</v>
      </c>
      <c r="H116" s="2">
        <f t="shared" si="1"/>
        <v>0.31000000238418579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36847082</v>
      </c>
      <c r="D117" s="1">
        <f>'PR-RAS'!E121</f>
        <v>40374264.439999998</v>
      </c>
      <c r="E117" s="1">
        <v>0</v>
      </c>
      <c r="F117" s="1">
        <v>0</v>
      </c>
      <c r="G117" s="2">
        <f t="shared" si="0"/>
        <v>13641090.86208</v>
      </c>
      <c r="H117" s="2">
        <f t="shared" si="1"/>
        <v>0.43999999761581421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58407541</v>
      </c>
      <c r="D118" s="1">
        <f>'PR-RAS'!E122</f>
        <v>63181619.25</v>
      </c>
      <c r="E118" s="1">
        <v>0</v>
      </c>
      <c r="F118" s="1">
        <v>0</v>
      </c>
      <c r="G118" s="2">
        <f t="shared" si="0"/>
        <v>21618181.201500002</v>
      </c>
      <c r="H118" s="2">
        <f t="shared" si="1"/>
        <v>0.25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15248960</v>
      </c>
      <c r="D120" s="1">
        <f>'PR-RAS'!E124</f>
        <v>2671498.61</v>
      </c>
      <c r="E120" s="1">
        <v>0</v>
      </c>
      <c r="F120" s="1">
        <v>0</v>
      </c>
      <c r="G120" s="2">
        <f t="shared" si="0"/>
        <v>2450442.90918</v>
      </c>
      <c r="H120" s="2">
        <f t="shared" si="1"/>
        <v>0.39000000013038516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1924816</v>
      </c>
      <c r="D121" s="1">
        <f>'PR-RAS'!E125</f>
        <v>1833295.48</v>
      </c>
      <c r="E121" s="1">
        <v>0</v>
      </c>
      <c r="F121" s="1">
        <v>0</v>
      </c>
      <c r="G121" s="2">
        <f t="shared" si="0"/>
        <v>670968.83519999997</v>
      </c>
      <c r="H121" s="2">
        <f t="shared" si="1"/>
        <v>0.47999999998137355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1924816</v>
      </c>
      <c r="D123" s="1">
        <f>'PR-RAS'!E127</f>
        <v>1833295.48</v>
      </c>
      <c r="E123" s="1">
        <v>0</v>
      </c>
      <c r="F123" s="1">
        <v>0</v>
      </c>
      <c r="G123" s="2">
        <f t="shared" si="0"/>
        <v>682151.64911999996</v>
      </c>
      <c r="H123" s="2">
        <f t="shared" si="1"/>
        <v>0.47999999998137355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13324144</v>
      </c>
      <c r="D124" s="1">
        <f>'PR-RAS'!E128</f>
        <v>838203.13</v>
      </c>
      <c r="E124" s="1">
        <v>0</v>
      </c>
      <c r="F124" s="1">
        <v>0</v>
      </c>
      <c r="G124" s="2">
        <f t="shared" si="0"/>
        <v>1845067.6819799999</v>
      </c>
      <c r="H124" s="2">
        <f t="shared" si="1"/>
        <v>0.13000000000465661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250000</v>
      </c>
      <c r="D125" s="1">
        <f>'PR-RAS'!E129</f>
        <v>140200</v>
      </c>
      <c r="E125" s="1">
        <v>0</v>
      </c>
      <c r="F125" s="1">
        <v>0</v>
      </c>
      <c r="G125" s="2">
        <f t="shared" si="0"/>
        <v>65769.600000000006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13074144</v>
      </c>
      <c r="D126" s="1">
        <f>'PR-RAS'!E130</f>
        <v>698003.13</v>
      </c>
      <c r="E126" s="1">
        <v>0</v>
      </c>
      <c r="F126" s="1">
        <v>0</v>
      </c>
      <c r="G126" s="2">
        <f t="shared" si="0"/>
        <v>1808768.7825</v>
      </c>
      <c r="H126" s="2">
        <f t="shared" si="1"/>
        <v>0.13000000000465661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1488054</v>
      </c>
      <c r="D135" s="1">
        <f>'PR-RAS'!E139</f>
        <v>1745120.97</v>
      </c>
      <c r="E135" s="1">
        <v>0</v>
      </c>
      <c r="F135" s="1">
        <v>0</v>
      </c>
      <c r="G135" s="2">
        <f t="shared" si="0"/>
        <v>667091.65596</v>
      </c>
      <c r="H135" s="2">
        <f t="shared" si="1"/>
        <v>3.0000000027939677E-2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1380568</v>
      </c>
      <c r="D136" s="1">
        <f>'PR-RAS'!E140</f>
        <v>1596853.02</v>
      </c>
      <c r="E136" s="1">
        <v>0</v>
      </c>
      <c r="F136" s="1">
        <v>0</v>
      </c>
      <c r="G136" s="2">
        <f t="shared" si="0"/>
        <v>617526.99540000001</v>
      </c>
      <c r="H136" s="2">
        <f t="shared" si="1"/>
        <v>2.0000000018626451E-2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1380568</v>
      </c>
      <c r="D145" s="1">
        <f>'PR-RAS'!E149</f>
        <v>1596853.02</v>
      </c>
      <c r="E145" s="1">
        <v>0</v>
      </c>
      <c r="F145" s="1">
        <v>0</v>
      </c>
      <c r="G145" s="2">
        <f t="shared" si="0"/>
        <v>658695.46175999998</v>
      </c>
      <c r="H145" s="2">
        <f t="shared" si="1"/>
        <v>2.0000000018626451E-2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107486</v>
      </c>
      <c r="D146" s="1">
        <f>'PR-RAS'!E150</f>
        <v>148267.95000000001</v>
      </c>
      <c r="E146" s="1">
        <v>0</v>
      </c>
      <c r="F146" s="1">
        <v>0</v>
      </c>
      <c r="G146" s="2">
        <f t="shared" si="0"/>
        <v>58583.175499999998</v>
      </c>
      <c r="H146" s="2">
        <f t="shared" si="1"/>
        <v>4.9999999988358468E-2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333426556</v>
      </c>
      <c r="D147" s="1">
        <f>'PR-RAS'!E151</f>
        <v>356799207.39999998</v>
      </c>
      <c r="E147" s="1">
        <v>0</v>
      </c>
      <c r="F147" s="1">
        <v>0</v>
      </c>
      <c r="G147" s="2">
        <f t="shared" si="0"/>
        <v>152865645.73679999</v>
      </c>
      <c r="H147" s="2">
        <f t="shared" si="1"/>
        <v>0.39999997615814209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28540934</v>
      </c>
      <c r="D148" s="1">
        <f>'PR-RAS'!E152</f>
        <v>27745671.470000003</v>
      </c>
      <c r="E148" s="1">
        <v>0</v>
      </c>
      <c r="F148" s="1">
        <v>0</v>
      </c>
      <c r="G148" s="2">
        <f t="shared" si="0"/>
        <v>12352744.710179999</v>
      </c>
      <c r="H148" s="2">
        <f t="shared" si="1"/>
        <v>0.4700000025331974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24129832</v>
      </c>
      <c r="D149" s="1">
        <f>'PR-RAS'!E153</f>
        <v>23478733.91</v>
      </c>
      <c r="E149" s="1">
        <v>0</v>
      </c>
      <c r="F149" s="1">
        <v>0</v>
      </c>
      <c r="G149" s="2">
        <f t="shared" si="0"/>
        <v>10520920.373359999</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24129832</v>
      </c>
      <c r="D150" s="1">
        <f>'PR-RAS'!E154</f>
        <v>23478733.91</v>
      </c>
      <c r="E150" s="1">
        <v>0</v>
      </c>
      <c r="F150" s="1">
        <v>0</v>
      </c>
      <c r="G150" s="2">
        <f t="shared" si="0"/>
        <v>10592007.673179999</v>
      </c>
      <c r="H150" s="2">
        <f t="shared" si="1"/>
        <v>8.9999999850988388E-2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556502</v>
      </c>
      <c r="D154" s="1">
        <f>'PR-RAS'!E158</f>
        <v>522240.42</v>
      </c>
      <c r="E154" s="1">
        <v>0</v>
      </c>
      <c r="F154" s="1">
        <v>0</v>
      </c>
      <c r="G154" s="2">
        <f t="shared" si="0"/>
        <v>244950.37451999998</v>
      </c>
      <c r="H154" s="2">
        <f t="shared" si="1"/>
        <v>0.41999999998370185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3854600</v>
      </c>
      <c r="D155" s="1">
        <f>'PR-RAS'!E159</f>
        <v>3744697.14</v>
      </c>
      <c r="E155" s="1">
        <v>0</v>
      </c>
      <c r="F155" s="1">
        <v>0</v>
      </c>
      <c r="G155" s="2">
        <f t="shared" si="0"/>
        <v>1746975.1191200002</v>
      </c>
      <c r="H155" s="2">
        <f t="shared" si="1"/>
        <v>0.14000000013038516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3854600</v>
      </c>
      <c r="D157" s="1">
        <f>'PR-RAS'!E161</f>
        <v>3744697.14</v>
      </c>
      <c r="E157" s="1">
        <v>0</v>
      </c>
      <c r="F157" s="1">
        <v>0</v>
      </c>
      <c r="G157" s="2">
        <f t="shared" si="0"/>
        <v>1769663.1076800001</v>
      </c>
      <c r="H157" s="2">
        <f t="shared" si="1"/>
        <v>0.14000000013038516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82791460</v>
      </c>
      <c r="D159" s="1">
        <f>'PR-RAS'!E163</f>
        <v>85740656.5</v>
      </c>
      <c r="E159" s="1">
        <v>0</v>
      </c>
      <c r="F159" s="1">
        <v>0</v>
      </c>
      <c r="G159" s="2">
        <f t="shared" si="0"/>
        <v>40175098.134000003</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732372</v>
      </c>
      <c r="D160" s="1">
        <f>'PR-RAS'!E164</f>
        <v>1005716.4700000001</v>
      </c>
      <c r="E160" s="1">
        <v>0</v>
      </c>
      <c r="F160" s="1">
        <v>0</v>
      </c>
      <c r="G160" s="2">
        <f t="shared" si="0"/>
        <v>436264.98546000005</v>
      </c>
      <c r="H160" s="2">
        <f t="shared" si="1"/>
        <v>0.47000000008847564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92761</v>
      </c>
      <c r="D161" s="1">
        <f>'PR-RAS'!E165</f>
        <v>282864.06</v>
      </c>
      <c r="E161" s="1">
        <v>0</v>
      </c>
      <c r="F161" s="1">
        <v>0</v>
      </c>
      <c r="G161" s="2">
        <f t="shared" si="0"/>
        <v>105358.2592</v>
      </c>
      <c r="H161" s="2">
        <f t="shared" si="1"/>
        <v>5.9999999997671694E-2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586147</v>
      </c>
      <c r="D162" s="1">
        <f>'PR-RAS'!E166</f>
        <v>617576.25</v>
      </c>
      <c r="E162" s="1">
        <v>0</v>
      </c>
      <c r="F162" s="1">
        <v>0</v>
      </c>
      <c r="G162" s="2">
        <f t="shared" si="0"/>
        <v>293229.21950000001</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53464</v>
      </c>
      <c r="D163" s="1">
        <f>'PR-RAS'!E167</f>
        <v>105276.16</v>
      </c>
      <c r="E163" s="1">
        <v>0</v>
      </c>
      <c r="F163" s="1">
        <v>0</v>
      </c>
      <c r="G163" s="2">
        <f t="shared" si="0"/>
        <v>42770.643840000004</v>
      </c>
      <c r="H163" s="2">
        <f t="shared" si="1"/>
        <v>0.16000000000349246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2084705</v>
      </c>
      <c r="D165" s="1">
        <f>'PR-RAS'!E169</f>
        <v>2415218.0299999998</v>
      </c>
      <c r="E165" s="1">
        <v>0</v>
      </c>
      <c r="F165" s="1">
        <v>0</v>
      </c>
      <c r="G165" s="2">
        <f t="shared" si="0"/>
        <v>1134083.13384</v>
      </c>
      <c r="H165" s="2">
        <f t="shared" si="1"/>
        <v>2.9999999795109034E-2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569262</v>
      </c>
      <c r="D166" s="1">
        <f>'PR-RAS'!E170</f>
        <v>636305.69999999995</v>
      </c>
      <c r="E166" s="1">
        <v>0</v>
      </c>
      <c r="F166" s="1">
        <v>0</v>
      </c>
      <c r="G166" s="2">
        <f t="shared" si="0"/>
        <v>303909.11099999998</v>
      </c>
      <c r="H166" s="2">
        <f t="shared" si="1"/>
        <v>0.30000000004656613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2724.58</v>
      </c>
      <c r="E167" s="1">
        <v>0</v>
      </c>
      <c r="F167" s="1">
        <v>0</v>
      </c>
      <c r="G167" s="2">
        <f t="shared" si="0"/>
        <v>904.56056000000001</v>
      </c>
      <c r="H167" s="2">
        <f t="shared" si="1"/>
        <v>0.42000000000007276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1326788</v>
      </c>
      <c r="D168" s="1">
        <f>'PR-RAS'!E172</f>
        <v>1605663.78</v>
      </c>
      <c r="E168" s="1">
        <v>0</v>
      </c>
      <c r="F168" s="1">
        <v>0</v>
      </c>
      <c r="G168" s="2">
        <f t="shared" si="0"/>
        <v>757865.29852000019</v>
      </c>
      <c r="H168" s="2">
        <f t="shared" si="1"/>
        <v>0.21999999997206032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50429</v>
      </c>
      <c r="D169" s="1">
        <f>'PR-RAS'!E173</f>
        <v>72046.070000000007</v>
      </c>
      <c r="E169" s="1">
        <v>0</v>
      </c>
      <c r="F169" s="1">
        <v>0</v>
      </c>
      <c r="G169" s="2">
        <f t="shared" si="0"/>
        <v>32679.551520000005</v>
      </c>
      <c r="H169" s="2">
        <f t="shared" si="1"/>
        <v>7.0000000006984919E-2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71747</v>
      </c>
      <c r="D170" s="1">
        <f>'PR-RAS'!E174</f>
        <v>58606.400000000001</v>
      </c>
      <c r="E170" s="1">
        <v>0</v>
      </c>
      <c r="F170" s="1">
        <v>0</v>
      </c>
      <c r="G170" s="2">
        <f t="shared" si="0"/>
        <v>31934.206200000001</v>
      </c>
      <c r="H170" s="2">
        <f t="shared" si="1"/>
        <v>0.40000000000145519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66479</v>
      </c>
      <c r="D172" s="1">
        <f>'PR-RAS'!E176</f>
        <v>39871.5</v>
      </c>
      <c r="E172" s="1">
        <v>0</v>
      </c>
      <c r="F172" s="1">
        <v>0</v>
      </c>
      <c r="G172" s="2">
        <f t="shared" si="0"/>
        <v>25003.962000000003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74886733</v>
      </c>
      <c r="D173" s="1">
        <f>'PR-RAS'!E177</f>
        <v>77355420.359999999</v>
      </c>
      <c r="E173" s="1">
        <v>0</v>
      </c>
      <c r="F173" s="1">
        <v>0</v>
      </c>
      <c r="G173" s="2">
        <f t="shared" si="0"/>
        <v>39490782.679839998</v>
      </c>
      <c r="H173" s="2">
        <f t="shared" si="1"/>
        <v>0.35999999940395355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2026142</v>
      </c>
      <c r="D174" s="1">
        <f>'PR-RAS'!E178</f>
        <v>2555093.5299999998</v>
      </c>
      <c r="E174" s="1">
        <v>0</v>
      </c>
      <c r="F174" s="1">
        <v>0</v>
      </c>
      <c r="G174" s="2">
        <f t="shared" si="0"/>
        <v>1234584.9273799998</v>
      </c>
      <c r="H174" s="2">
        <f t="shared" si="1"/>
        <v>0.47000000020489097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29113048</v>
      </c>
      <c r="D175" s="1">
        <f>'PR-RAS'!E179</f>
        <v>28831148.260000002</v>
      </c>
      <c r="E175" s="1">
        <v>0</v>
      </c>
      <c r="F175" s="1">
        <v>0</v>
      </c>
      <c r="G175" s="2">
        <f t="shared" si="0"/>
        <v>15098909.94648</v>
      </c>
      <c r="H175" s="2">
        <f t="shared" si="1"/>
        <v>0.26000000163912773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6421402</v>
      </c>
      <c r="D176" s="1">
        <f>'PR-RAS'!E180</f>
        <v>7514109.9400000004</v>
      </c>
      <c r="E176" s="1">
        <v>0</v>
      </c>
      <c r="F176" s="1">
        <v>0</v>
      </c>
      <c r="G176" s="2">
        <f t="shared" si="0"/>
        <v>3753683.8290000004</v>
      </c>
      <c r="H176" s="2">
        <f t="shared" si="1"/>
        <v>5.9999999590218067E-2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25197584</v>
      </c>
      <c r="D177" s="1">
        <f>'PR-RAS'!E181</f>
        <v>26839172.170000002</v>
      </c>
      <c r="E177" s="1">
        <v>0</v>
      </c>
      <c r="F177" s="1">
        <v>0</v>
      </c>
      <c r="G177" s="2">
        <f t="shared" si="0"/>
        <v>13882163.387839999</v>
      </c>
      <c r="H177" s="2">
        <f t="shared" si="1"/>
        <v>0.17000000178813934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2073553</v>
      </c>
      <c r="D178" s="1">
        <f>'PR-RAS'!E182</f>
        <v>2065964.13</v>
      </c>
      <c r="E178" s="1">
        <v>0</v>
      </c>
      <c r="F178" s="1">
        <v>0</v>
      </c>
      <c r="G178" s="2">
        <f t="shared" si="0"/>
        <v>1098370.1830199999</v>
      </c>
      <c r="H178" s="2">
        <f t="shared" si="1"/>
        <v>0.12999999988824129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616562</v>
      </c>
      <c r="D179" s="1">
        <f>'PR-RAS'!E183</f>
        <v>683875.74</v>
      </c>
      <c r="E179" s="1">
        <v>0</v>
      </c>
      <c r="F179" s="1">
        <v>0</v>
      </c>
      <c r="G179" s="2">
        <f t="shared" si="0"/>
        <v>353207.79943999997</v>
      </c>
      <c r="H179" s="2">
        <f t="shared" si="1"/>
        <v>0.26000000000931323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6279562</v>
      </c>
      <c r="D180" s="1">
        <f>'PR-RAS'!E184</f>
        <v>4535480.5999999996</v>
      </c>
      <c r="E180" s="1">
        <v>0</v>
      </c>
      <c r="F180" s="1">
        <v>0</v>
      </c>
      <c r="G180" s="2">
        <f t="shared" si="0"/>
        <v>2747743.6527999998</v>
      </c>
      <c r="H180" s="2">
        <f t="shared" si="1"/>
        <v>0.40000000037252903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271417</v>
      </c>
      <c r="D181" s="1">
        <f>'PR-RAS'!E185</f>
        <v>276928.40000000002</v>
      </c>
      <c r="E181" s="1">
        <v>0</v>
      </c>
      <c r="F181" s="1">
        <v>0</v>
      </c>
      <c r="G181" s="2">
        <f t="shared" si="0"/>
        <v>148549.28400000001</v>
      </c>
      <c r="H181" s="2">
        <f t="shared" si="1"/>
        <v>0.40000000002328306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2887463</v>
      </c>
      <c r="D182" s="1">
        <f>'PR-RAS'!E186</f>
        <v>4053647.5900000003</v>
      </c>
      <c r="E182" s="1">
        <v>0</v>
      </c>
      <c r="F182" s="1">
        <v>0</v>
      </c>
      <c r="G182" s="2">
        <f t="shared" si="0"/>
        <v>1990051.23058</v>
      </c>
      <c r="H182" s="2">
        <f t="shared" si="1"/>
        <v>0.40999999968335032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476</v>
      </c>
      <c r="D183" s="1">
        <f>'PR-RAS'!E187</f>
        <v>0</v>
      </c>
      <c r="E183" s="1">
        <v>0</v>
      </c>
      <c r="F183" s="1">
        <v>0</v>
      </c>
      <c r="G183" s="2">
        <f t="shared" si="0"/>
        <v>86.631999999999991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5087174</v>
      </c>
      <c r="D184" s="1">
        <f>'PR-RAS'!E188</f>
        <v>4964301.6400000006</v>
      </c>
      <c r="E184" s="1">
        <v>0</v>
      </c>
      <c r="F184" s="1">
        <v>0</v>
      </c>
      <c r="G184" s="2">
        <f t="shared" si="0"/>
        <v>2747887.2422400001</v>
      </c>
      <c r="H184" s="2">
        <f t="shared" si="1"/>
        <v>0.35999999940395355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1655116</v>
      </c>
      <c r="D185" s="1">
        <f>'PR-RAS'!E189</f>
        <v>585361.86</v>
      </c>
      <c r="E185" s="1">
        <v>0</v>
      </c>
      <c r="F185" s="1">
        <v>0</v>
      </c>
      <c r="G185" s="2">
        <f t="shared" si="0"/>
        <v>519954.50847999996</v>
      </c>
      <c r="H185" s="2">
        <f t="shared" si="1"/>
        <v>0.14000000001396984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198178</v>
      </c>
      <c r="D186" s="1">
        <f>'PR-RAS'!E190</f>
        <v>246420.55</v>
      </c>
      <c r="E186" s="1">
        <v>0</v>
      </c>
      <c r="F186" s="1">
        <v>0</v>
      </c>
      <c r="G186" s="2">
        <f t="shared" si="0"/>
        <v>127838.53349999999</v>
      </c>
      <c r="H186" s="2">
        <f t="shared" si="1"/>
        <v>0.45000000001164153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251579</v>
      </c>
      <c r="D187" s="1">
        <f>'PR-RAS'!E191</f>
        <v>374003.92</v>
      </c>
      <c r="E187" s="1">
        <v>0</v>
      </c>
      <c r="F187" s="1">
        <v>0</v>
      </c>
      <c r="G187" s="2">
        <f t="shared" si="0"/>
        <v>185923.15224</v>
      </c>
      <c r="H187" s="2">
        <f t="shared" si="1"/>
        <v>8.0000000016298145E-2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143519</v>
      </c>
      <c r="D188" s="1">
        <f>'PR-RAS'!E192</f>
        <v>136805.84</v>
      </c>
      <c r="E188" s="1">
        <v>0</v>
      </c>
      <c r="F188" s="1">
        <v>0</v>
      </c>
      <c r="G188" s="2">
        <f t="shared" si="0"/>
        <v>78003.437160000001</v>
      </c>
      <c r="H188" s="2">
        <f t="shared" si="1"/>
        <v>0.16000000000349246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1695714</v>
      </c>
      <c r="D189" s="1">
        <f>'PR-RAS'!E193</f>
        <v>2675764.64</v>
      </c>
      <c r="E189" s="1">
        <v>0</v>
      </c>
      <c r="F189" s="1">
        <v>0</v>
      </c>
      <c r="G189" s="2">
        <f t="shared" si="0"/>
        <v>1324881.73664</v>
      </c>
      <c r="H189" s="2">
        <f t="shared" si="1"/>
        <v>0.35999999986961484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287287</v>
      </c>
      <c r="D190" s="1">
        <f>'PR-RAS'!E194</f>
        <v>158179.62</v>
      </c>
      <c r="E190" s="1">
        <v>0</v>
      </c>
      <c r="F190" s="1">
        <v>0</v>
      </c>
      <c r="G190" s="2">
        <f t="shared" si="0"/>
        <v>114089.13936</v>
      </c>
      <c r="H190" s="2">
        <f t="shared" si="1"/>
        <v>0.38000000000465661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855781</v>
      </c>
      <c r="D191" s="1">
        <f>'PR-RAS'!E195</f>
        <v>787765.21</v>
      </c>
      <c r="E191" s="1">
        <v>0</v>
      </c>
      <c r="F191" s="1">
        <v>0</v>
      </c>
      <c r="G191" s="2">
        <f t="shared" si="0"/>
        <v>461949.16979999997</v>
      </c>
      <c r="H191" s="2">
        <f t="shared" si="1"/>
        <v>0.2099999999627471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2067339</v>
      </c>
      <c r="D192" s="1">
        <f>'PR-RAS'!E196</f>
        <v>998377.61999999988</v>
      </c>
      <c r="E192" s="1">
        <v>0</v>
      </c>
      <c r="F192" s="1">
        <v>0</v>
      </c>
      <c r="G192" s="2">
        <f t="shared" si="0"/>
        <v>776241.99983999995</v>
      </c>
      <c r="H192" s="2">
        <f t="shared" si="1"/>
        <v>0.38000000012107193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255954</v>
      </c>
      <c r="D198" s="1">
        <f>'PR-RAS'!E202</f>
        <v>398358.17</v>
      </c>
      <c r="E198" s="1">
        <v>0</v>
      </c>
      <c r="F198" s="1">
        <v>0</v>
      </c>
      <c r="G198" s="2">
        <f t="shared" si="0"/>
        <v>207376.05697999999</v>
      </c>
      <c r="H198" s="2">
        <f t="shared" si="1"/>
        <v>0.16999999998370185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255954</v>
      </c>
      <c r="D201" s="1">
        <f>'PR-RAS'!E205</f>
        <v>398358.17</v>
      </c>
      <c r="E201" s="1">
        <v>0</v>
      </c>
      <c r="F201" s="1">
        <v>0</v>
      </c>
      <c r="G201" s="2">
        <f t="shared" si="0"/>
        <v>210534.06799999997</v>
      </c>
      <c r="H201" s="2">
        <f t="shared" si="1"/>
        <v>0.16999999998370185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1811385</v>
      </c>
      <c r="D206" s="1">
        <f>'PR-RAS'!E210</f>
        <v>600019.44999999995</v>
      </c>
      <c r="E206" s="1">
        <v>0</v>
      </c>
      <c r="F206" s="1">
        <v>0</v>
      </c>
      <c r="G206" s="2">
        <f t="shared" si="0"/>
        <v>617341.89949999994</v>
      </c>
      <c r="H206" s="2">
        <f t="shared" si="1"/>
        <v>0.44999999995343387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407155</v>
      </c>
      <c r="D207" s="1">
        <f>'PR-RAS'!E211</f>
        <v>347454.14</v>
      </c>
      <c r="E207" s="1">
        <v>0</v>
      </c>
      <c r="F207" s="1">
        <v>0</v>
      </c>
      <c r="G207" s="2">
        <f t="shared" si="0"/>
        <v>227025.03568</v>
      </c>
      <c r="H207" s="2">
        <f t="shared" si="1"/>
        <v>0.14000000001396984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539</v>
      </c>
      <c r="D208" s="1">
        <f>'PR-RAS'!E212</f>
        <v>1709.67</v>
      </c>
      <c r="E208" s="1">
        <v>0</v>
      </c>
      <c r="F208" s="1">
        <v>0</v>
      </c>
      <c r="G208" s="2">
        <f t="shared" si="0"/>
        <v>819.37638000000004</v>
      </c>
      <c r="H208" s="2">
        <f t="shared" si="1"/>
        <v>0.32999999999992724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1403691</v>
      </c>
      <c r="D209" s="1">
        <f>'PR-RAS'!E213</f>
        <v>250855.64</v>
      </c>
      <c r="E209" s="1">
        <v>0</v>
      </c>
      <c r="F209" s="1">
        <v>0</v>
      </c>
      <c r="G209" s="2">
        <f t="shared" si="0"/>
        <v>396323.67423999996</v>
      </c>
      <c r="H209" s="2">
        <f t="shared" si="1"/>
        <v>0.35999999998603016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3951027</v>
      </c>
      <c r="D211" s="1">
        <f>'PR-RAS'!E215</f>
        <v>4107216.24</v>
      </c>
      <c r="E211" s="1">
        <v>0</v>
      </c>
      <c r="F211" s="1">
        <v>0</v>
      </c>
      <c r="G211" s="2">
        <f t="shared" si="0"/>
        <v>2554746.4907999998</v>
      </c>
      <c r="H211" s="2">
        <f t="shared" si="1"/>
        <v>0.24000000022351742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2937410</v>
      </c>
      <c r="D212" s="1">
        <f>'PR-RAS'!E216</f>
        <v>2968567.77</v>
      </c>
      <c r="E212" s="1">
        <v>0</v>
      </c>
      <c r="F212" s="1">
        <v>0</v>
      </c>
      <c r="G212" s="2">
        <f t="shared" si="0"/>
        <v>1872529.1089399997</v>
      </c>
      <c r="H212" s="2">
        <f t="shared" si="1"/>
        <v>0.22999999998137355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2937410</v>
      </c>
      <c r="D214" s="1">
        <f>'PR-RAS'!E218</f>
        <v>2968567.77</v>
      </c>
      <c r="E214" s="1">
        <v>0</v>
      </c>
      <c r="F214" s="1">
        <v>0</v>
      </c>
      <c r="G214" s="2">
        <f t="shared" si="0"/>
        <v>1890278.2000199999</v>
      </c>
      <c r="H214" s="2">
        <f t="shared" si="1"/>
        <v>0.22999999998137355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1013617</v>
      </c>
      <c r="D215" s="1">
        <f>'PR-RAS'!E219</f>
        <v>1138648.47</v>
      </c>
      <c r="E215" s="1">
        <v>0</v>
      </c>
      <c r="F215" s="1">
        <v>0</v>
      </c>
      <c r="G215" s="2">
        <f t="shared" si="0"/>
        <v>704255.58315999992</v>
      </c>
      <c r="H215" s="2">
        <f t="shared" si="1"/>
        <v>0.46999999997206032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503461</v>
      </c>
      <c r="D217" s="1">
        <f>'PR-RAS'!E221</f>
        <v>604385.97</v>
      </c>
      <c r="E217" s="1">
        <v>0</v>
      </c>
      <c r="F217" s="1">
        <v>0</v>
      </c>
      <c r="G217" s="2">
        <f t="shared" si="0"/>
        <v>369842.31503999996</v>
      </c>
      <c r="H217" s="2">
        <f t="shared" si="1"/>
        <v>3.0000000027939677E-2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510156</v>
      </c>
      <c r="D218" s="1">
        <f>'PR-RAS'!E222</f>
        <v>534262.5</v>
      </c>
      <c r="E218" s="1">
        <v>0</v>
      </c>
      <c r="F218" s="1">
        <v>0</v>
      </c>
      <c r="G218" s="2">
        <f t="shared" si="0"/>
        <v>342573.777</v>
      </c>
      <c r="H218" s="2">
        <f t="shared" si="1"/>
        <v>0.5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119174100</v>
      </c>
      <c r="D220" s="1">
        <f>'PR-RAS'!E224</f>
        <v>123638521.67999999</v>
      </c>
      <c r="E220" s="1">
        <v>0</v>
      </c>
      <c r="F220" s="1">
        <v>0</v>
      </c>
      <c r="G220" s="2">
        <f t="shared" si="0"/>
        <v>80252800.395840004</v>
      </c>
      <c r="H220" s="2">
        <f t="shared" si="1"/>
        <v>0.32000000774860382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3460427</v>
      </c>
      <c r="D221" s="1">
        <f>'PR-RAS'!E225</f>
        <v>3002088.5</v>
      </c>
      <c r="E221" s="1">
        <v>0</v>
      </c>
      <c r="F221" s="1">
        <v>0</v>
      </c>
      <c r="G221" s="2">
        <f t="shared" si="0"/>
        <v>2082212.8800000001</v>
      </c>
      <c r="H221" s="2">
        <f t="shared" si="1"/>
        <v>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3460427</v>
      </c>
      <c r="D222" s="1">
        <f>'PR-RAS'!E226</f>
        <v>3002088.5</v>
      </c>
      <c r="E222" s="1">
        <v>0</v>
      </c>
      <c r="F222" s="1">
        <v>0</v>
      </c>
      <c r="G222" s="2">
        <f t="shared" si="0"/>
        <v>2091677.4839999999</v>
      </c>
      <c r="H222" s="2">
        <f t="shared" si="1"/>
        <v>0.5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1878967</v>
      </c>
      <c r="D227" s="1">
        <f>'PR-RAS'!E231</f>
        <v>942551.94</v>
      </c>
      <c r="E227" s="1">
        <v>0</v>
      </c>
      <c r="F227" s="1">
        <v>0</v>
      </c>
      <c r="G227" s="2">
        <f t="shared" si="0"/>
        <v>850680.01887999999</v>
      </c>
      <c r="H227" s="2">
        <f t="shared" si="1"/>
        <v>6.0000000055879354E-2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858836</v>
      </c>
      <c r="D228" s="1">
        <f>'PR-RAS'!E232</f>
        <v>942551.94</v>
      </c>
      <c r="E228" s="1">
        <v>0</v>
      </c>
      <c r="F228" s="1">
        <v>0</v>
      </c>
      <c r="G228" s="2">
        <f t="shared" si="0"/>
        <v>622874.35276000004</v>
      </c>
      <c r="H228" s="2">
        <f t="shared" si="1"/>
        <v>6.0000000055879354E-2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1020131</v>
      </c>
      <c r="D229" s="1">
        <f>'PR-RAS'!E233</f>
        <v>0</v>
      </c>
      <c r="E229" s="1">
        <v>0</v>
      </c>
      <c r="F229" s="1">
        <v>0</v>
      </c>
      <c r="G229" s="2">
        <f t="shared" si="0"/>
        <v>232589.86800000002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6099192</v>
      </c>
      <c r="D232" s="1">
        <f>'PR-RAS'!E236</f>
        <v>6708276.4400000004</v>
      </c>
      <c r="E232" s="1">
        <v>0</v>
      </c>
      <c r="F232" s="1">
        <v>0</v>
      </c>
      <c r="G232" s="2">
        <f t="shared" si="0"/>
        <v>4508137.067280001</v>
      </c>
      <c r="H232" s="2">
        <f t="shared" si="1"/>
        <v>0.44000000040978193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4099192</v>
      </c>
      <c r="D233" s="1">
        <f>'PR-RAS'!E237</f>
        <v>4472052.74</v>
      </c>
      <c r="E233" s="1">
        <v>0</v>
      </c>
      <c r="F233" s="1">
        <v>0</v>
      </c>
      <c r="G233" s="2">
        <f t="shared" si="0"/>
        <v>3026045.0153600001</v>
      </c>
      <c r="H233" s="2">
        <f t="shared" si="1"/>
        <v>0.25999999977648258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2000000</v>
      </c>
      <c r="D234" s="1">
        <f>'PR-RAS'!E238</f>
        <v>2236223.7000000002</v>
      </c>
      <c r="E234" s="1">
        <v>0</v>
      </c>
      <c r="F234" s="1">
        <v>0</v>
      </c>
      <c r="G234" s="2">
        <f t="shared" si="0"/>
        <v>1508080.2442000001</v>
      </c>
      <c r="H234" s="2">
        <f t="shared" si="1"/>
        <v>0.29999999981373549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103440518</v>
      </c>
      <c r="D236" s="1">
        <f>'PR-RAS'!E240</f>
        <v>107419747.83</v>
      </c>
      <c r="E236" s="1">
        <v>0</v>
      </c>
      <c r="F236" s="1">
        <v>0</v>
      </c>
      <c r="G236" s="2">
        <f t="shared" si="0"/>
        <v>74795803.210099995</v>
      </c>
      <c r="H236" s="2">
        <f t="shared" si="1"/>
        <v>0.17000000178813934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97972119</v>
      </c>
      <c r="D237" s="1">
        <f>'PR-RAS'!E241</f>
        <v>103630269.34</v>
      </c>
      <c r="E237" s="1">
        <v>0</v>
      </c>
      <c r="F237" s="1">
        <v>0</v>
      </c>
      <c r="G237" s="2">
        <f t="shared" si="0"/>
        <v>72034907.212479994</v>
      </c>
      <c r="H237" s="2">
        <f t="shared" si="1"/>
        <v>0.34000000357627869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5468399</v>
      </c>
      <c r="D238" s="1">
        <f>'PR-RAS'!E242</f>
        <v>3789478.49</v>
      </c>
      <c r="E238" s="1">
        <v>0</v>
      </c>
      <c r="F238" s="1">
        <v>0</v>
      </c>
      <c r="G238" s="2">
        <f t="shared" si="0"/>
        <v>3092223.3672599997</v>
      </c>
      <c r="H238" s="2">
        <f t="shared" si="1"/>
        <v>0.49000000022351742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491903</v>
      </c>
      <c r="D240" s="1">
        <f>'PR-RAS'!E244</f>
        <v>1210847.8</v>
      </c>
      <c r="E240" s="1">
        <v>0</v>
      </c>
      <c r="F240" s="1">
        <v>0</v>
      </c>
      <c r="G240" s="2">
        <f t="shared" si="0"/>
        <v>696350.06539999996</v>
      </c>
      <c r="H240" s="2">
        <f t="shared" si="1"/>
        <v>0.19999999995343387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491903</v>
      </c>
      <c r="D241" s="1">
        <f>'PR-RAS'!E245</f>
        <v>1210847.8</v>
      </c>
      <c r="E241" s="1">
        <v>0</v>
      </c>
      <c r="F241" s="1">
        <v>0</v>
      </c>
      <c r="G241" s="2">
        <f t="shared" si="0"/>
        <v>699263.66399999999</v>
      </c>
      <c r="H241" s="2">
        <f t="shared" si="1"/>
        <v>0.19999999995343387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3803093</v>
      </c>
      <c r="D243" s="1">
        <f>'PR-RAS'!E247</f>
        <v>4355009.17</v>
      </c>
      <c r="E243" s="1">
        <v>0</v>
      </c>
      <c r="F243" s="1">
        <v>0</v>
      </c>
      <c r="G243" s="2">
        <f t="shared" si="0"/>
        <v>3028172.9442799999</v>
      </c>
      <c r="H243" s="2">
        <f t="shared" si="1"/>
        <v>0.16999999992549419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487641</v>
      </c>
      <c r="D244" s="1">
        <f>'PR-RAS'!E248</f>
        <v>579083.91</v>
      </c>
      <c r="E244" s="1">
        <v>0</v>
      </c>
      <c r="F244" s="1">
        <v>0</v>
      </c>
      <c r="G244" s="2">
        <f t="shared" si="0"/>
        <v>399931.54326000001</v>
      </c>
      <c r="H244" s="2">
        <f t="shared" si="1"/>
        <v>8.999999996740371E-2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3315452</v>
      </c>
      <c r="D246" s="1">
        <f>'PR-RAS'!E250</f>
        <v>3775925.26</v>
      </c>
      <c r="E246" s="1">
        <v>0</v>
      </c>
      <c r="F246" s="1">
        <v>0</v>
      </c>
      <c r="G246" s="2">
        <f t="shared" si="0"/>
        <v>2662489.1173999999</v>
      </c>
      <c r="H246" s="2">
        <f t="shared" si="1"/>
        <v>0.25999999977648258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3294348</v>
      </c>
      <c r="D248" s="1">
        <f>'PR-RAS'!E252</f>
        <v>3443576.36</v>
      </c>
      <c r="E248" s="1">
        <v>0</v>
      </c>
      <c r="F248" s="1">
        <v>0</v>
      </c>
      <c r="G248" s="2">
        <f t="shared" si="0"/>
        <v>2514830.6778399996</v>
      </c>
      <c r="H248" s="2">
        <f t="shared" si="1"/>
        <v>0.35999999986961484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3294348</v>
      </c>
      <c r="D255" s="1">
        <f>'PR-RAS'!E259</f>
        <v>3443576.36</v>
      </c>
      <c r="E255" s="1">
        <v>0</v>
      </c>
      <c r="F255" s="1">
        <v>0</v>
      </c>
      <c r="G255" s="2">
        <f t="shared" si="0"/>
        <v>2586101.1828799997</v>
      </c>
      <c r="H255" s="2">
        <f t="shared" si="1"/>
        <v>0.35999999986961484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3262323</v>
      </c>
      <c r="D256" s="1">
        <f>'PR-RAS'!E260</f>
        <v>3418699.86</v>
      </c>
      <c r="E256" s="1">
        <v>0</v>
      </c>
      <c r="F256" s="1">
        <v>0</v>
      </c>
      <c r="G256" s="2">
        <f t="shared" si="0"/>
        <v>2575429.2935999995</v>
      </c>
      <c r="H256" s="2">
        <f t="shared" si="1"/>
        <v>0.14000000013038516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32025</v>
      </c>
      <c r="D257" s="1">
        <f>'PR-RAS'!E261</f>
        <v>24876.5</v>
      </c>
      <c r="E257" s="1">
        <v>0</v>
      </c>
      <c r="F257" s="1">
        <v>0</v>
      </c>
      <c r="G257" s="2">
        <f t="shared" si="0"/>
        <v>20935.168000000001</v>
      </c>
      <c r="H257" s="2">
        <f t="shared" si="1"/>
        <v>0.5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93607348</v>
      </c>
      <c r="D259" s="1">
        <f>'PR-RAS'!E263</f>
        <v>111125187.53</v>
      </c>
      <c r="E259" s="1">
        <v>0</v>
      </c>
      <c r="F259" s="1">
        <v>0</v>
      </c>
      <c r="G259" s="2">
        <f t="shared" si="0"/>
        <v>81491292.549480006</v>
      </c>
      <c r="H259" s="2">
        <f t="shared" si="1"/>
        <v>0.4699999988079071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55203933</v>
      </c>
      <c r="D260" s="1">
        <f>'PR-RAS'!E264</f>
        <v>62716059.189999998</v>
      </c>
      <c r="E260" s="1">
        <v>0</v>
      </c>
      <c r="F260" s="1">
        <v>0</v>
      </c>
      <c r="G260" s="2">
        <f t="shared" si="0"/>
        <v>46784737.30742</v>
      </c>
      <c r="H260" s="2">
        <f t="shared" si="1"/>
        <v>0.18999999761581421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53386904</v>
      </c>
      <c r="D261" s="1">
        <f>'PR-RAS'!E265</f>
        <v>62381714.169999994</v>
      </c>
      <c r="E261" s="1">
        <v>0</v>
      </c>
      <c r="F261" s="1">
        <v>0</v>
      </c>
      <c r="G261" s="2">
        <f t="shared" si="0"/>
        <v>46319086.408399992</v>
      </c>
      <c r="H261" s="2">
        <f t="shared" si="1"/>
        <v>0.16999999433755875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1817029</v>
      </c>
      <c r="D263" s="1">
        <f>'PR-RAS'!E267</f>
        <v>334345.02</v>
      </c>
      <c r="E263" s="1">
        <v>0</v>
      </c>
      <c r="F263" s="1">
        <v>0</v>
      </c>
      <c r="G263" s="2">
        <f t="shared" si="0"/>
        <v>651258.38848000008</v>
      </c>
      <c r="H263" s="2">
        <f t="shared" si="1"/>
        <v>2.0000000018626451E-2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83747</v>
      </c>
      <c r="D264" s="1">
        <f>'PR-RAS'!E268</f>
        <v>334875</v>
      </c>
      <c r="E264" s="1">
        <v>0</v>
      </c>
      <c r="F264" s="1">
        <v>0</v>
      </c>
      <c r="G264" s="2">
        <f t="shared" si="0"/>
        <v>198169.71100000001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63496</v>
      </c>
      <c r="D265" s="1">
        <f>'PR-RAS'!E269</f>
        <v>300000</v>
      </c>
      <c r="E265" s="1">
        <v>0</v>
      </c>
      <c r="F265" s="1">
        <v>0</v>
      </c>
      <c r="G265" s="2">
        <f t="shared" ref="G265:G521" si="8">(B265/1000)*(C265*1+D265*2)</f>
        <v>175162.94400000002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20251</v>
      </c>
      <c r="D266" s="1">
        <f>'PR-RAS'!E270</f>
        <v>34875</v>
      </c>
      <c r="E266" s="1">
        <v>0</v>
      </c>
      <c r="F266" s="1">
        <v>0</v>
      </c>
      <c r="G266" s="2">
        <f t="shared" si="8"/>
        <v>23850.264999999999</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924224</v>
      </c>
      <c r="D269" s="1">
        <f>'PR-RAS'!E273</f>
        <v>0</v>
      </c>
      <c r="E269" s="1">
        <v>0</v>
      </c>
      <c r="F269" s="1">
        <v>0</v>
      </c>
      <c r="G269" s="2">
        <f t="shared" si="8"/>
        <v>247692.03200000001</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924224</v>
      </c>
      <c r="D270" s="1">
        <f>'PR-RAS'!E274</f>
        <v>0</v>
      </c>
      <c r="E270" s="1">
        <v>0</v>
      </c>
      <c r="F270" s="1">
        <v>0</v>
      </c>
      <c r="G270" s="2">
        <f t="shared" si="8"/>
        <v>248616.25600000002</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37395444</v>
      </c>
      <c r="D275" s="1">
        <f>'PR-RAS'!E279</f>
        <v>48074253.339999996</v>
      </c>
      <c r="E275" s="1">
        <v>0</v>
      </c>
      <c r="F275" s="1">
        <v>0</v>
      </c>
      <c r="G275" s="2">
        <f t="shared" si="8"/>
        <v>36591042.486320004</v>
      </c>
      <c r="H275" s="2">
        <f t="shared" si="9"/>
        <v>0.33999999612569809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36930660</v>
      </c>
      <c r="D276" s="1">
        <f>'PR-RAS'!E280</f>
        <v>47268785.049999997</v>
      </c>
      <c r="E276" s="1">
        <v>0</v>
      </c>
      <c r="F276" s="1">
        <v>0</v>
      </c>
      <c r="G276" s="2">
        <f t="shared" si="8"/>
        <v>36153763.277500004</v>
      </c>
      <c r="H276" s="2">
        <f t="shared" si="9"/>
        <v>4.9999997019767761E-2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464784</v>
      </c>
      <c r="D279" s="1">
        <f>'PR-RAS'!E283</f>
        <v>805468.29</v>
      </c>
      <c r="E279" s="1">
        <v>0</v>
      </c>
      <c r="F279" s="1">
        <v>0</v>
      </c>
      <c r="G279" s="2">
        <f t="shared" si="8"/>
        <v>577050.32124000008</v>
      </c>
      <c r="H279" s="2">
        <f t="shared" si="9"/>
        <v>0.2900000000372529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333426556</v>
      </c>
      <c r="D285" s="1">
        <f>'PR-RAS'!E289</f>
        <v>356799207.39999998</v>
      </c>
      <c r="E285" s="1">
        <v>0</v>
      </c>
      <c r="F285" s="1">
        <v>0</v>
      </c>
      <c r="G285" s="2">
        <f t="shared" si="8"/>
        <v>297355091.70719993</v>
      </c>
      <c r="H285" s="2">
        <f t="shared" si="9"/>
        <v>0.39999997615814209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125582706</v>
      </c>
      <c r="D286" s="1">
        <f>'PR-RAS'!E290</f>
        <v>162862882.46000004</v>
      </c>
      <c r="E286" s="1">
        <v>0</v>
      </c>
      <c r="F286" s="1">
        <v>0</v>
      </c>
      <c r="G286" s="2">
        <f t="shared" si="8"/>
        <v>128622914.21220002</v>
      </c>
      <c r="H286" s="2">
        <f t="shared" si="9"/>
        <v>0.46000003814697266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410993112</v>
      </c>
      <c r="D288" s="1">
        <f>'PR-RAS'!E292</f>
        <v>36243645.710000001</v>
      </c>
      <c r="E288" s="1">
        <v>0</v>
      </c>
      <c r="F288" s="1">
        <v>0</v>
      </c>
      <c r="G288" s="2">
        <f t="shared" si="8"/>
        <v>138758875.78154001</v>
      </c>
      <c r="H288" s="2">
        <f t="shared" si="9"/>
        <v>0.28999999910593033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71438117.629999995</v>
      </c>
      <c r="D290" s="1">
        <f>'PR-RAS'!E294</f>
        <v>113670231.2</v>
      </c>
      <c r="E290" s="1">
        <v>0</v>
      </c>
      <c r="F290" s="1">
        <v>0</v>
      </c>
      <c r="G290" s="2">
        <f t="shared" si="8"/>
        <v>86347009.628669992</v>
      </c>
      <c r="H290" s="2">
        <f t="shared" si="9"/>
        <v>0.57000000774860382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6168489</v>
      </c>
      <c r="D293" s="1">
        <f>'PR-RAS'!E298</f>
        <v>11243289.469999999</v>
      </c>
      <c r="E293" s="1">
        <v>0</v>
      </c>
      <c r="F293" s="1">
        <v>0</v>
      </c>
      <c r="G293" s="2">
        <f t="shared" si="8"/>
        <v>8367279.8384799985</v>
      </c>
      <c r="H293" s="2">
        <f t="shared" si="9"/>
        <v>0.4699999988079071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3729561</v>
      </c>
      <c r="D294" s="1">
        <f>'PR-RAS'!E299</f>
        <v>6757708.6100000003</v>
      </c>
      <c r="E294" s="1">
        <v>0</v>
      </c>
      <c r="F294" s="1">
        <v>0</v>
      </c>
      <c r="G294" s="2">
        <f t="shared" si="8"/>
        <v>5052778.6184599996</v>
      </c>
      <c r="H294" s="2">
        <f t="shared" si="9"/>
        <v>0.38999999966472387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3729561</v>
      </c>
      <c r="D295" s="1">
        <f>'PR-RAS'!E300</f>
        <v>6757708.6100000003</v>
      </c>
      <c r="E295" s="1">
        <v>0</v>
      </c>
      <c r="F295" s="1">
        <v>0</v>
      </c>
      <c r="G295" s="2">
        <f t="shared" si="8"/>
        <v>5070023.5966799995</v>
      </c>
      <c r="H295" s="2">
        <f t="shared" si="9"/>
        <v>0.38999999966472387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3729561</v>
      </c>
      <c r="D296" s="1">
        <f>'PR-RAS'!E301</f>
        <v>6757708.6100000003</v>
      </c>
      <c r="E296" s="1">
        <v>0</v>
      </c>
      <c r="F296" s="1">
        <v>0</v>
      </c>
      <c r="G296" s="2">
        <f t="shared" si="8"/>
        <v>5087268.5748999994</v>
      </c>
      <c r="H296" s="2">
        <f t="shared" si="9"/>
        <v>0.38999999966472387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2438928</v>
      </c>
      <c r="D306" s="1">
        <f>'PR-RAS'!E311</f>
        <v>4485580.8599999994</v>
      </c>
      <c r="E306" s="1">
        <v>0</v>
      </c>
      <c r="F306" s="1">
        <v>0</v>
      </c>
      <c r="G306" s="2">
        <f t="shared" si="8"/>
        <v>3480077.3645999995</v>
      </c>
      <c r="H306" s="2">
        <f t="shared" si="9"/>
        <v>0.14000000059604645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2375432</v>
      </c>
      <c r="D307" s="1">
        <f>'PR-RAS'!E312</f>
        <v>4485580.8599999994</v>
      </c>
      <c r="E307" s="1">
        <v>0</v>
      </c>
      <c r="F307" s="1">
        <v>0</v>
      </c>
      <c r="G307" s="2">
        <f t="shared" si="8"/>
        <v>3472057.6783199995</v>
      </c>
      <c r="H307" s="2">
        <f t="shared" si="9"/>
        <v>0.14000000059604645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1756904</v>
      </c>
      <c r="D308" s="1">
        <f>'PR-RAS'!E313</f>
        <v>1250467.1000000001</v>
      </c>
      <c r="E308" s="1">
        <v>0</v>
      </c>
      <c r="F308" s="1">
        <v>0</v>
      </c>
      <c r="G308" s="2">
        <f t="shared" si="8"/>
        <v>1307156.3274000001</v>
      </c>
      <c r="H308" s="2">
        <f t="shared" si="9"/>
        <v>0.10000000009313226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618528</v>
      </c>
      <c r="D309" s="1">
        <f>'PR-RAS'!E314</f>
        <v>2474113.7599999998</v>
      </c>
      <c r="E309" s="1">
        <v>0</v>
      </c>
      <c r="F309" s="1">
        <v>0</v>
      </c>
      <c r="G309" s="2">
        <f t="shared" si="8"/>
        <v>1714560.7001599998</v>
      </c>
      <c r="H309" s="2">
        <f t="shared" si="9"/>
        <v>0.24000000022351742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761000</v>
      </c>
      <c r="E311" s="1">
        <v>0</v>
      </c>
      <c r="F311" s="1">
        <v>0</v>
      </c>
      <c r="G311" s="2">
        <f t="shared" si="8"/>
        <v>471820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63496</v>
      </c>
      <c r="D312" s="1">
        <f>'PR-RAS'!E317</f>
        <v>0</v>
      </c>
      <c r="E312" s="1">
        <v>0</v>
      </c>
      <c r="F312" s="1">
        <v>0</v>
      </c>
      <c r="G312" s="2">
        <f t="shared" si="8"/>
        <v>19747.256000000001</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63496</v>
      </c>
      <c r="D313" s="1">
        <f>'PR-RAS'!E318</f>
        <v>0</v>
      </c>
      <c r="E313" s="1">
        <v>0</v>
      </c>
      <c r="F313" s="1">
        <v>0</v>
      </c>
      <c r="G313" s="2">
        <f t="shared" si="8"/>
        <v>19810.752</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154280066</v>
      </c>
      <c r="D345" s="1">
        <f>'PR-RAS'!E350</f>
        <v>178082540.13999999</v>
      </c>
      <c r="E345" s="1">
        <v>0</v>
      </c>
      <c r="F345" s="1">
        <v>0</v>
      </c>
      <c r="G345" s="2">
        <f t="shared" si="8"/>
        <v>175593130.32031998</v>
      </c>
      <c r="H345" s="2">
        <f t="shared" si="9"/>
        <v>0.13999998569488525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18145644</v>
      </c>
      <c r="D346" s="1">
        <f>'PR-RAS'!E351</f>
        <v>18950647.829999998</v>
      </c>
      <c r="E346" s="1">
        <v>0</v>
      </c>
      <c r="F346" s="1">
        <v>0</v>
      </c>
      <c r="G346" s="2">
        <f t="shared" si="8"/>
        <v>19336194.182699997</v>
      </c>
      <c r="H346" s="2">
        <f t="shared" si="9"/>
        <v>0.17000000178813934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14969651</v>
      </c>
      <c r="D347" s="1">
        <f>'PR-RAS'!E352</f>
        <v>15497493.52</v>
      </c>
      <c r="E347" s="1">
        <v>0</v>
      </c>
      <c r="F347" s="1">
        <v>0</v>
      </c>
      <c r="G347" s="2">
        <f t="shared" si="8"/>
        <v>15903764.761839999</v>
      </c>
      <c r="H347" s="2">
        <f t="shared" si="9"/>
        <v>0.48000000044703484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14969651</v>
      </c>
      <c r="D348" s="1">
        <f>'PR-RAS'!E353</f>
        <v>15497493.52</v>
      </c>
      <c r="E348" s="1">
        <v>0</v>
      </c>
      <c r="F348" s="1">
        <v>0</v>
      </c>
      <c r="G348" s="2">
        <f t="shared" si="8"/>
        <v>15949729.399879999</v>
      </c>
      <c r="H348" s="2">
        <f t="shared" si="9"/>
        <v>0.48000000044703484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3175993</v>
      </c>
      <c r="D351" s="1">
        <f>'PR-RAS'!E356</f>
        <v>3453154.31</v>
      </c>
      <c r="E351" s="1">
        <v>0</v>
      </c>
      <c r="F351" s="1">
        <v>0</v>
      </c>
      <c r="G351" s="2">
        <f t="shared" si="8"/>
        <v>3528805.5670000003</v>
      </c>
      <c r="H351" s="2">
        <f t="shared" si="9"/>
        <v>0.31000000005587935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50216</v>
      </c>
      <c r="D355" s="1">
        <f>'PR-RAS'!E360</f>
        <v>34120.839999999997</v>
      </c>
      <c r="E355" s="1">
        <v>0</v>
      </c>
      <c r="F355" s="1">
        <v>0</v>
      </c>
      <c r="G355" s="2">
        <f t="shared" si="8"/>
        <v>41934.018719999993</v>
      </c>
      <c r="H355" s="2">
        <f t="shared" si="9"/>
        <v>0.16000000000349246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3125777</v>
      </c>
      <c r="D357" s="1">
        <f>'PR-RAS'!E362</f>
        <v>3419033.47</v>
      </c>
      <c r="E357" s="1">
        <v>0</v>
      </c>
      <c r="F357" s="1">
        <v>0</v>
      </c>
      <c r="G357" s="2">
        <f t="shared" si="8"/>
        <v>3547128.4426400005</v>
      </c>
      <c r="H357" s="2">
        <f t="shared" si="9"/>
        <v>0.47000000020489097</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86109167</v>
      </c>
      <c r="D358" s="1">
        <f>'PR-RAS'!E363</f>
        <v>145766845.87</v>
      </c>
      <c r="E358" s="1">
        <v>0</v>
      </c>
      <c r="F358" s="1">
        <v>0</v>
      </c>
      <c r="G358" s="2">
        <f t="shared" si="8"/>
        <v>134818500.57018</v>
      </c>
      <c r="H358" s="2">
        <f t="shared" si="9"/>
        <v>0.12999999523162842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72857713</v>
      </c>
      <c r="D359" s="1">
        <f>'PR-RAS'!E364</f>
        <v>125284776.88000001</v>
      </c>
      <c r="E359" s="1">
        <v>0</v>
      </c>
      <c r="F359" s="1">
        <v>0</v>
      </c>
      <c r="G359" s="2">
        <f t="shared" si="8"/>
        <v>115786961.50007999</v>
      </c>
      <c r="H359" s="2">
        <f t="shared" si="9"/>
        <v>0.11999998986721039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22193308</v>
      </c>
      <c r="D361" s="1">
        <f>'PR-RAS'!E366</f>
        <v>93375</v>
      </c>
      <c r="E361" s="1">
        <v>0</v>
      </c>
      <c r="F361" s="1">
        <v>0</v>
      </c>
      <c r="G361" s="2">
        <f t="shared" si="8"/>
        <v>8056820.8799999999</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9608368</v>
      </c>
      <c r="D362" s="1">
        <f>'PR-RAS'!E367</f>
        <v>25744066.73</v>
      </c>
      <c r="E362" s="1">
        <v>0</v>
      </c>
      <c r="F362" s="1">
        <v>0</v>
      </c>
      <c r="G362" s="2">
        <f t="shared" si="8"/>
        <v>22055837.027059998</v>
      </c>
      <c r="H362" s="2">
        <f t="shared" si="9"/>
        <v>0.26999999955296516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41056037</v>
      </c>
      <c r="D363" s="1">
        <f>'PR-RAS'!E368</f>
        <v>99447335.150000006</v>
      </c>
      <c r="E363" s="1">
        <v>0</v>
      </c>
      <c r="F363" s="1">
        <v>0</v>
      </c>
      <c r="G363" s="2">
        <f t="shared" si="8"/>
        <v>86862156.042600006</v>
      </c>
      <c r="H363" s="2">
        <f t="shared" si="9"/>
        <v>0.15000000596046448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12662548</v>
      </c>
      <c r="D364" s="1">
        <f>'PR-RAS'!E369</f>
        <v>12690565.219999999</v>
      </c>
      <c r="E364" s="1">
        <v>0</v>
      </c>
      <c r="F364" s="1">
        <v>0</v>
      </c>
      <c r="G364" s="2">
        <f t="shared" si="8"/>
        <v>13809855.273719998</v>
      </c>
      <c r="H364" s="2">
        <f t="shared" si="9"/>
        <v>0.2199999988079071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10432283</v>
      </c>
      <c r="D365" s="1">
        <f>'PR-RAS'!E370</f>
        <v>2343278.2800000003</v>
      </c>
      <c r="E365" s="1">
        <v>0</v>
      </c>
      <c r="F365" s="1">
        <v>0</v>
      </c>
      <c r="G365" s="2">
        <f t="shared" si="8"/>
        <v>5503257.5998400003</v>
      </c>
      <c r="H365" s="2">
        <f t="shared" si="9"/>
        <v>0.28000000026077032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191379</v>
      </c>
      <c r="D366" s="1">
        <f>'PR-RAS'!E371</f>
        <v>6302255.29</v>
      </c>
      <c r="E366" s="1">
        <v>0</v>
      </c>
      <c r="F366" s="1">
        <v>0</v>
      </c>
      <c r="G366" s="2">
        <f t="shared" si="8"/>
        <v>4670499.6967000002</v>
      </c>
      <c r="H366" s="2">
        <f t="shared" si="9"/>
        <v>0.2900000000372529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543578</v>
      </c>
      <c r="D367" s="1">
        <f>'PR-RAS'!E372</f>
        <v>0</v>
      </c>
      <c r="E367" s="1">
        <v>0</v>
      </c>
      <c r="F367" s="1">
        <v>0</v>
      </c>
      <c r="G367" s="2">
        <f t="shared" si="8"/>
        <v>198949.54800000001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16952</v>
      </c>
      <c r="D369" s="1">
        <f>'PR-RAS'!E374</f>
        <v>17448.75</v>
      </c>
      <c r="E369" s="1">
        <v>0</v>
      </c>
      <c r="F369" s="1">
        <v>0</v>
      </c>
      <c r="G369" s="2">
        <f t="shared" si="8"/>
        <v>19080.615999999998</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58231</v>
      </c>
      <c r="D370" s="1">
        <f>'PR-RAS'!E375</f>
        <v>119759.2</v>
      </c>
      <c r="E370" s="1">
        <v>0</v>
      </c>
      <c r="F370" s="1">
        <v>0</v>
      </c>
      <c r="G370" s="2">
        <f t="shared" si="8"/>
        <v>109869.52860000001</v>
      </c>
      <c r="H370" s="2">
        <f t="shared" si="9"/>
        <v>0.19999999999708962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1420125</v>
      </c>
      <c r="D371" s="1">
        <f>'PR-RAS'!E376</f>
        <v>3907823.7</v>
      </c>
      <c r="E371" s="1">
        <v>0</v>
      </c>
      <c r="F371" s="1">
        <v>0</v>
      </c>
      <c r="G371" s="2">
        <f t="shared" si="8"/>
        <v>3417235.7880000002</v>
      </c>
      <c r="H371" s="2">
        <f t="shared" si="9"/>
        <v>0.29999999981373549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143750</v>
      </c>
      <c r="E373" s="1">
        <v>0</v>
      </c>
      <c r="F373" s="1">
        <v>0</v>
      </c>
      <c r="G373" s="2">
        <f t="shared" si="8"/>
        <v>106950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143750</v>
      </c>
      <c r="E374" s="1">
        <v>0</v>
      </c>
      <c r="F374" s="1">
        <v>0</v>
      </c>
      <c r="G374" s="2">
        <f t="shared" si="8"/>
        <v>107237.5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70000</v>
      </c>
      <c r="D378" s="1">
        <f>'PR-RAS'!E383</f>
        <v>225136.39</v>
      </c>
      <c r="E378" s="1">
        <v>0</v>
      </c>
      <c r="F378" s="1">
        <v>0</v>
      </c>
      <c r="G378" s="2">
        <f t="shared" si="8"/>
        <v>196142.83806000001</v>
      </c>
      <c r="H378" s="2">
        <f t="shared" si="9"/>
        <v>0.39000000001396984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225136.39</v>
      </c>
      <c r="E380" s="1">
        <v>0</v>
      </c>
      <c r="F380" s="1">
        <v>0</v>
      </c>
      <c r="G380" s="2">
        <f t="shared" si="8"/>
        <v>170653.38362000001</v>
      </c>
      <c r="H380" s="2">
        <f t="shared" si="9"/>
        <v>0.39000000001396984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70000</v>
      </c>
      <c r="D382" s="1">
        <f>'PR-RAS'!E387</f>
        <v>0</v>
      </c>
      <c r="E382" s="1">
        <v>0</v>
      </c>
      <c r="F382" s="1">
        <v>0</v>
      </c>
      <c r="G382" s="2">
        <f t="shared" si="8"/>
        <v>26670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51765</v>
      </c>
      <c r="E383" s="1">
        <v>0</v>
      </c>
      <c r="F383" s="1">
        <v>0</v>
      </c>
      <c r="G383" s="2">
        <f t="shared" si="8"/>
        <v>39548.46</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51765</v>
      </c>
      <c r="E384" s="1">
        <v>0</v>
      </c>
      <c r="F384" s="1">
        <v>0</v>
      </c>
      <c r="G384" s="2">
        <f t="shared" si="8"/>
        <v>39651.99</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518906</v>
      </c>
      <c r="D386" s="1">
        <f>'PR-RAS'!E391</f>
        <v>7370852.3799999999</v>
      </c>
      <c r="E386" s="1">
        <v>0</v>
      </c>
      <c r="F386" s="1">
        <v>0</v>
      </c>
      <c r="G386" s="2">
        <f t="shared" si="8"/>
        <v>5875335.1425999999</v>
      </c>
      <c r="H386" s="2">
        <f t="shared" si="9"/>
        <v>0.37999999988824129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23750</v>
      </c>
      <c r="D388" s="1">
        <f>'PR-RAS'!E393</f>
        <v>6850852.3799999999</v>
      </c>
      <c r="E388" s="1">
        <v>0</v>
      </c>
      <c r="F388" s="1">
        <v>0</v>
      </c>
      <c r="G388" s="2">
        <f t="shared" si="8"/>
        <v>5311750.9921199996</v>
      </c>
      <c r="H388" s="2">
        <f t="shared" si="9"/>
        <v>0.37999999988824129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480481</v>
      </c>
      <c r="D389" s="1">
        <f>'PR-RAS'!E394</f>
        <v>520000</v>
      </c>
      <c r="E389" s="1">
        <v>0</v>
      </c>
      <c r="F389" s="1">
        <v>0</v>
      </c>
      <c r="G389" s="2">
        <f t="shared" si="8"/>
        <v>589946.62800000003</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14675</v>
      </c>
      <c r="D390" s="1">
        <f>'PR-RAS'!E395</f>
        <v>0</v>
      </c>
      <c r="E390" s="1">
        <v>0</v>
      </c>
      <c r="F390" s="1">
        <v>0</v>
      </c>
      <c r="G390" s="2">
        <f t="shared" si="8"/>
        <v>5708.5749999999998</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50025255</v>
      </c>
      <c r="D397" s="1">
        <f>'PR-RAS'!E402</f>
        <v>13365046.439999999</v>
      </c>
      <c r="E397" s="1">
        <v>0</v>
      </c>
      <c r="F397" s="1">
        <v>0</v>
      </c>
      <c r="G397" s="2">
        <f t="shared" si="8"/>
        <v>30395117.760479998</v>
      </c>
      <c r="H397" s="2">
        <f t="shared" si="9"/>
        <v>0.43999999947845936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50025255</v>
      </c>
      <c r="D398" s="1">
        <f>'PR-RAS'!E403</f>
        <v>13365046.439999999</v>
      </c>
      <c r="E398" s="1">
        <v>0</v>
      </c>
      <c r="F398" s="1">
        <v>0</v>
      </c>
      <c r="G398" s="2">
        <f t="shared" si="8"/>
        <v>30471873.10836</v>
      </c>
      <c r="H398" s="2">
        <f t="shared" si="9"/>
        <v>0.43999999947845936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148111577</v>
      </c>
      <c r="D403" s="1">
        <f>'PR-RAS'!E408</f>
        <v>166839250.66999999</v>
      </c>
      <c r="E403" s="1">
        <v>0</v>
      </c>
      <c r="F403" s="1">
        <v>0</v>
      </c>
      <c r="G403" s="2">
        <f t="shared" si="8"/>
        <v>193679611.49268001</v>
      </c>
      <c r="H403" s="2">
        <f t="shared" si="9"/>
        <v>0.33000001311302185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468380152</v>
      </c>
      <c r="D405" s="1">
        <f>'PR-RAS'!E410</f>
        <v>98161023.629999995</v>
      </c>
      <c r="E405" s="1">
        <v>0</v>
      </c>
      <c r="F405" s="1">
        <v>0</v>
      </c>
      <c r="G405" s="2">
        <f t="shared" si="8"/>
        <v>268539688.50104004</v>
      </c>
      <c r="H405" s="2">
        <f t="shared" si="9"/>
        <v>0.37000000476837158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1561391.04</v>
      </c>
      <c r="D406" s="1">
        <f>'PR-RAS'!E411</f>
        <v>2658632.46</v>
      </c>
      <c r="E406" s="1">
        <v>0</v>
      </c>
      <c r="F406" s="1">
        <v>0</v>
      </c>
      <c r="G406" s="2">
        <f t="shared" si="8"/>
        <v>2785855.6638000002</v>
      </c>
      <c r="H406" s="2">
        <f t="shared" si="9"/>
        <v>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465177751</v>
      </c>
      <c r="D407" s="1">
        <f>'PR-RAS'!E412</f>
        <v>530905379.33000004</v>
      </c>
      <c r="E407" s="1">
        <v>0</v>
      </c>
      <c r="F407" s="1">
        <v>0</v>
      </c>
      <c r="G407" s="2">
        <f t="shared" si="8"/>
        <v>619957334.92196012</v>
      </c>
      <c r="H407" s="2">
        <f t="shared" si="9"/>
        <v>0.33000004291534424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487706622</v>
      </c>
      <c r="D408" s="1">
        <f>'PR-RAS'!E413</f>
        <v>534881747.53999996</v>
      </c>
      <c r="E408" s="1">
        <v>0</v>
      </c>
      <c r="F408" s="1">
        <v>0</v>
      </c>
      <c r="G408" s="2">
        <f t="shared" si="8"/>
        <v>633890337.65155995</v>
      </c>
      <c r="H408" s="2">
        <f t="shared" si="9"/>
        <v>0.46000003814697266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22528871</v>
      </c>
      <c r="D410" s="1">
        <f>'PR-RAS'!E415</f>
        <v>3976368.2099999189</v>
      </c>
      <c r="E410" s="1">
        <v>0</v>
      </c>
      <c r="F410" s="1">
        <v>0</v>
      </c>
      <c r="G410" s="2">
        <f t="shared" si="8"/>
        <v>12466977.434779933</v>
      </c>
      <c r="H410" s="2">
        <f t="shared" si="9"/>
        <v>0.20999991893768311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57387040</v>
      </c>
      <c r="D412" s="1">
        <f>'PR-RAS'!E417</f>
        <v>61917377.919999994</v>
      </c>
      <c r="E412" s="1">
        <v>0</v>
      </c>
      <c r="F412" s="1">
        <v>0</v>
      </c>
      <c r="G412" s="2">
        <f t="shared" si="8"/>
        <v>74482158.090239987</v>
      </c>
      <c r="H412" s="2">
        <f t="shared" si="9"/>
        <v>8.0000005662441254E-2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72999508.670000002</v>
      </c>
      <c r="D413" s="1">
        <f>'PR-RAS'!E418</f>
        <v>116328863.66</v>
      </c>
      <c r="E413" s="1">
        <v>0</v>
      </c>
      <c r="F413" s="1">
        <v>0</v>
      </c>
      <c r="G413" s="2">
        <f t="shared" si="8"/>
        <v>125930781.22788</v>
      </c>
      <c r="H413" s="2">
        <f t="shared" si="9"/>
        <v>0.67000000178813934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50864253</v>
      </c>
      <c r="D414" s="1">
        <f>'PR-RAS'!E420</f>
        <v>25618743.899999999</v>
      </c>
      <c r="E414" s="1">
        <v>0</v>
      </c>
      <c r="F414" s="1">
        <v>0</v>
      </c>
      <c r="G414" s="2">
        <f t="shared" si="8"/>
        <v>42168018.950399995</v>
      </c>
      <c r="H414" s="2">
        <f t="shared" si="9"/>
        <v>0.10000000149011612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94560</v>
      </c>
      <c r="D415" s="1">
        <f>'PR-RAS'!E421</f>
        <v>56710</v>
      </c>
      <c r="E415" s="1">
        <v>0</v>
      </c>
      <c r="F415" s="1">
        <v>0</v>
      </c>
      <c r="G415" s="2">
        <f t="shared" si="8"/>
        <v>86103.72</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94560</v>
      </c>
      <c r="D421" s="1">
        <f>'PR-RAS'!E427</f>
        <v>56710</v>
      </c>
      <c r="E421" s="1">
        <v>0</v>
      </c>
      <c r="F421" s="1">
        <v>0</v>
      </c>
      <c r="G421" s="2">
        <f t="shared" si="8"/>
        <v>87351.599999999991</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94560</v>
      </c>
      <c r="D422" s="1">
        <f>'PR-RAS'!E428</f>
        <v>56710</v>
      </c>
      <c r="E422" s="1">
        <v>0</v>
      </c>
      <c r="F422" s="1">
        <v>0</v>
      </c>
      <c r="G422" s="2">
        <f t="shared" si="8"/>
        <v>87559.58</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50769693</v>
      </c>
      <c r="D478" s="1">
        <f>'PR-RAS'!E484</f>
        <v>25562033.899999999</v>
      </c>
      <c r="E478" s="1">
        <v>0</v>
      </c>
      <c r="F478" s="1">
        <v>0</v>
      </c>
      <c r="G478" s="2">
        <f t="shared" si="8"/>
        <v>48603323.901599996</v>
      </c>
      <c r="H478" s="2">
        <f t="shared" si="9"/>
        <v>0.10000000149011612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50769693</v>
      </c>
      <c r="D489" s="1">
        <f>'PR-RAS'!E495</f>
        <v>25562033.899999999</v>
      </c>
      <c r="E489" s="1">
        <v>0</v>
      </c>
      <c r="F489" s="1">
        <v>0</v>
      </c>
      <c r="G489" s="2">
        <f t="shared" si="8"/>
        <v>49724155.270399995</v>
      </c>
      <c r="H489" s="2">
        <f t="shared" si="9"/>
        <v>0.10000000149011612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50769693</v>
      </c>
      <c r="D490" s="1">
        <f>'PR-RAS'!E496</f>
        <v>25562033.899999999</v>
      </c>
      <c r="E490" s="1">
        <v>0</v>
      </c>
      <c r="F490" s="1">
        <v>0</v>
      </c>
      <c r="G490" s="2">
        <f t="shared" si="8"/>
        <v>49826049.031199999</v>
      </c>
      <c r="H490" s="2">
        <f t="shared" si="9"/>
        <v>0.10000000149011612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19898934</v>
      </c>
      <c r="D522" s="1">
        <f>'PR-RAS'!E528</f>
        <v>24006782.300000001</v>
      </c>
      <c r="E522" s="1">
        <v>0</v>
      </c>
      <c r="F522" s="1">
        <v>0</v>
      </c>
      <c r="G522" s="2">
        <f t="shared" ref="G522:G809" si="10">(B522/1000)*(C522*1+D522*2)</f>
        <v>35382411.770599999</v>
      </c>
      <c r="H522" s="2">
        <f t="shared" ref="H522:H809" si="11">ABS(C522-ROUND(C522,0))+ABS(D522-ROUND(D522,0))</f>
        <v>0.30000000074505806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2385900</v>
      </c>
      <c r="D523" s="1">
        <f>'PR-RAS'!E529</f>
        <v>2460700</v>
      </c>
      <c r="E523" s="1">
        <v>0</v>
      </c>
      <c r="F523" s="1">
        <v>0</v>
      </c>
      <c r="G523" s="2">
        <f t="shared" si="10"/>
        <v>3814410.6</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2385900</v>
      </c>
      <c r="D529" s="1">
        <f>'PR-RAS'!E535</f>
        <v>2460700</v>
      </c>
      <c r="E529" s="1">
        <v>0</v>
      </c>
      <c r="F529" s="1">
        <v>0</v>
      </c>
      <c r="G529" s="2">
        <f t="shared" si="10"/>
        <v>3858254.4000000004</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2385900</v>
      </c>
      <c r="D530" s="1">
        <f>'PR-RAS'!E536</f>
        <v>2460700</v>
      </c>
      <c r="E530" s="1">
        <v>0</v>
      </c>
      <c r="F530" s="1">
        <v>0</v>
      </c>
      <c r="G530" s="2">
        <f t="shared" si="10"/>
        <v>3865561.7</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17513034</v>
      </c>
      <c r="D587" s="1">
        <f>'PR-RAS'!E593</f>
        <v>21546082.300000001</v>
      </c>
      <c r="E587" s="1">
        <v>0</v>
      </c>
      <c r="F587" s="1">
        <v>0</v>
      </c>
      <c r="G587" s="2">
        <f t="shared" si="10"/>
        <v>35514646.379599996</v>
      </c>
      <c r="H587" s="2">
        <f t="shared" si="11"/>
        <v>0.30000000074505806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8021567</v>
      </c>
      <c r="D599" s="1">
        <f>'PR-RAS'!E605</f>
        <v>21521565.390000001</v>
      </c>
      <c r="E599" s="1">
        <v>0</v>
      </c>
      <c r="F599" s="1">
        <v>0</v>
      </c>
      <c r="G599" s="2">
        <f t="shared" si="10"/>
        <v>30536689.272439998</v>
      </c>
      <c r="H599" s="2">
        <f t="shared" si="11"/>
        <v>0.39000000059604645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8021567</v>
      </c>
      <c r="D600" s="1">
        <f>'PR-RAS'!E606</f>
        <v>21521565.390000001</v>
      </c>
      <c r="E600" s="1">
        <v>0</v>
      </c>
      <c r="F600" s="1">
        <v>0</v>
      </c>
      <c r="G600" s="2">
        <f t="shared" si="10"/>
        <v>30587753.97022</v>
      </c>
      <c r="H600" s="2">
        <f t="shared" si="11"/>
        <v>0.39000000059604645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9491467</v>
      </c>
      <c r="D611" s="1">
        <f>'PR-RAS'!E617</f>
        <v>24516.91</v>
      </c>
      <c r="E611" s="1">
        <v>0</v>
      </c>
      <c r="F611" s="1">
        <v>0</v>
      </c>
      <c r="G611" s="2">
        <f t="shared" si="10"/>
        <v>5819705.5001999997</v>
      </c>
      <c r="H611" s="2">
        <f t="shared" si="11"/>
        <v>9.0000000000145519E-2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9491467</v>
      </c>
      <c r="D612" s="1">
        <f>'PR-RAS'!E618</f>
        <v>24516.91</v>
      </c>
      <c r="E612" s="1">
        <v>0</v>
      </c>
      <c r="F612" s="1">
        <v>0</v>
      </c>
      <c r="G612" s="2">
        <f t="shared" si="10"/>
        <v>5829246.0010200003</v>
      </c>
      <c r="H612" s="2">
        <f t="shared" si="11"/>
        <v>9.0000000000145519E-2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30965319</v>
      </c>
      <c r="D629" s="1">
        <f>'PR-RAS'!E635</f>
        <v>1611961.5999999978</v>
      </c>
      <c r="E629" s="1">
        <v>0</v>
      </c>
      <c r="F629" s="1">
        <v>0</v>
      </c>
      <c r="G629" s="2">
        <f t="shared" si="10"/>
        <v>21470844.101599999</v>
      </c>
      <c r="H629" s="2">
        <f t="shared" si="11"/>
        <v>0.40000000223517418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18041339</v>
      </c>
      <c r="D631" s="1">
        <f>'PR-RAS'!E637</f>
        <v>31683273.050000001</v>
      </c>
      <c r="E631" s="1">
        <v>0</v>
      </c>
      <c r="F631" s="1">
        <v>0</v>
      </c>
      <c r="G631" s="2">
        <f t="shared" si="10"/>
        <v>51286967.612999998</v>
      </c>
      <c r="H631" s="2">
        <f t="shared" si="11"/>
        <v>5.000000074505806E-2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516042004</v>
      </c>
      <c r="D633" s="1">
        <f>'PR-RAS'!E639</f>
        <v>556524123.23000002</v>
      </c>
      <c r="E633" s="1">
        <v>0</v>
      </c>
      <c r="F633" s="1">
        <v>0</v>
      </c>
      <c r="G633" s="2">
        <f t="shared" si="10"/>
        <v>1029585038.29072</v>
      </c>
      <c r="H633" s="2">
        <f t="shared" si="11"/>
        <v>0.23000001907348633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507605556</v>
      </c>
      <c r="D634" s="1">
        <f>'PR-RAS'!E640</f>
        <v>558888529.83999991</v>
      </c>
      <c r="E634" s="1">
        <v>0</v>
      </c>
      <c r="F634" s="1">
        <v>0</v>
      </c>
      <c r="G634" s="2">
        <f t="shared" si="10"/>
        <v>1028867195.7254399</v>
      </c>
      <c r="H634" s="2">
        <f t="shared" si="11"/>
        <v>0.16000008583068848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8436448</v>
      </c>
      <c r="D635" s="1">
        <f>'PR-RAS'!E641</f>
        <v>0</v>
      </c>
      <c r="E635" s="1">
        <v>0</v>
      </c>
      <c r="F635" s="1">
        <v>0</v>
      </c>
      <c r="G635" s="2">
        <f t="shared" si="10"/>
        <v>5348708.0319999997</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2364406.6099998951</v>
      </c>
      <c r="E636" s="1">
        <v>0</v>
      </c>
      <c r="F636" s="1">
        <v>0</v>
      </c>
      <c r="G636" s="2">
        <f t="shared" si="10"/>
        <v>3002796.3946998669</v>
      </c>
      <c r="H636" s="2">
        <f t="shared" si="11"/>
        <v>0.3900001049041748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39345701</v>
      </c>
      <c r="D638" s="1">
        <f>'PR-RAS'!E644</f>
        <v>30234104.869999994</v>
      </c>
      <c r="E638" s="1">
        <v>0</v>
      </c>
      <c r="F638" s="1">
        <v>0</v>
      </c>
      <c r="G638" s="2">
        <f t="shared" si="10"/>
        <v>63581461.14137999</v>
      </c>
      <c r="H638" s="2">
        <f t="shared" si="11"/>
        <v>0.13000000640749931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30909253</v>
      </c>
      <c r="D640" s="1">
        <f>'PR-RAS'!E646</f>
        <v>32598511.479999889</v>
      </c>
      <c r="E640" s="1">
        <v>0</v>
      </c>
      <c r="F640" s="1">
        <v>0</v>
      </c>
      <c r="G640" s="2">
        <f t="shared" si="10"/>
        <v>61411910.338439852</v>
      </c>
      <c r="H640" s="2">
        <f t="shared" si="11"/>
        <v>0.47999988868832588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2393377</v>
      </c>
      <c r="D641" s="1">
        <f>'PR-RAS'!E647</f>
        <v>2526479.77</v>
      </c>
      <c r="E641" s="1">
        <v>0</v>
      </c>
      <c r="F641" s="1">
        <v>0</v>
      </c>
      <c r="G641" s="2">
        <f t="shared" si="10"/>
        <v>4765655.3855999997</v>
      </c>
      <c r="H641" s="2">
        <f t="shared" si="11"/>
        <v>0.22999999998137355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25298918</v>
      </c>
      <c r="D642" s="1">
        <f>'PR-RAS'!E649</f>
        <v>13062155.199999999</v>
      </c>
      <c r="E642" s="1">
        <v>0</v>
      </c>
      <c r="F642" s="1">
        <v>0</v>
      </c>
      <c r="G642" s="2">
        <f t="shared" si="10"/>
        <v>32962289.404399998</v>
      </c>
      <c r="H642" s="2">
        <f t="shared" si="11"/>
        <v>0.19999999925494194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578945271</v>
      </c>
      <c r="D643" s="1">
        <f>'PR-RAS'!E650</f>
        <v>608114659.64999998</v>
      </c>
      <c r="E643" s="1">
        <v>0</v>
      </c>
      <c r="F643" s="1">
        <v>0</v>
      </c>
      <c r="G643" s="2">
        <f t="shared" si="10"/>
        <v>1152502086.9726</v>
      </c>
      <c r="H643" s="2">
        <f t="shared" si="11"/>
        <v>0.35000002384185791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591182034</v>
      </c>
      <c r="D644" s="1">
        <f>'PR-RAS'!E651</f>
        <v>602773322.63999999</v>
      </c>
      <c r="E644" s="1">
        <v>0</v>
      </c>
      <c r="F644" s="1">
        <v>0</v>
      </c>
      <c r="G644" s="2">
        <f t="shared" si="10"/>
        <v>1155296540.77704</v>
      </c>
      <c r="H644" s="2">
        <f t="shared" si="11"/>
        <v>0.36000001430511475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13062155</v>
      </c>
      <c r="D645" s="1">
        <f>'PR-RAS'!E652</f>
        <v>18403492.210000038</v>
      </c>
      <c r="E645" s="1">
        <v>0</v>
      </c>
      <c r="F645" s="1">
        <v>0</v>
      </c>
      <c r="G645" s="2">
        <f t="shared" si="10"/>
        <v>32115725.786480051</v>
      </c>
      <c r="H645" s="2">
        <f t="shared" si="11"/>
        <v>0.21000003814697266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193</v>
      </c>
      <c r="D646" s="1">
        <f>'PR-RAS'!E653</f>
        <v>189</v>
      </c>
      <c r="E646" s="1">
        <v>0</v>
      </c>
      <c r="F646" s="1">
        <v>0</v>
      </c>
      <c r="G646" s="2">
        <f t="shared" si="10"/>
        <v>368.29500000000002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182</v>
      </c>
      <c r="D648" s="1">
        <f>'PR-RAS'!E655</f>
        <v>181</v>
      </c>
      <c r="E648" s="1">
        <v>0</v>
      </c>
      <c r="F648" s="1">
        <v>0</v>
      </c>
      <c r="G648" s="2">
        <f t="shared" si="10"/>
        <v>351.96800000000002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5393355</v>
      </c>
      <c r="D650" s="1">
        <f>'PR-RAS'!E657</f>
        <v>6806085.0199999996</v>
      </c>
      <c r="E650" s="1">
        <v>0</v>
      </c>
      <c r="F650" s="1">
        <v>0</v>
      </c>
      <c r="G650" s="2">
        <f t="shared" si="10"/>
        <v>12334585.75096</v>
      </c>
      <c r="H650" s="2">
        <f t="shared" si="11"/>
        <v>1.9999999552965164E-2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26883</v>
      </c>
      <c r="D653" s="1">
        <f>'PR-RAS'!E660</f>
        <v>8949.91</v>
      </c>
      <c r="E653" s="1">
        <v>0</v>
      </c>
      <c r="F653" s="1">
        <v>0</v>
      </c>
      <c r="G653" s="2">
        <f t="shared" si="10"/>
        <v>29198.398639999999</v>
      </c>
      <c r="H653" s="2">
        <f t="shared" si="11"/>
        <v>9.0000000000145519E-2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1908463</v>
      </c>
      <c r="D654" s="1">
        <f>'PR-RAS'!E661</f>
        <v>3027476.74</v>
      </c>
      <c r="E654" s="1">
        <v>0</v>
      </c>
      <c r="F654" s="1">
        <v>0</v>
      </c>
      <c r="G654" s="2">
        <f t="shared" si="10"/>
        <v>5200110.9614400007</v>
      </c>
      <c r="H654" s="2">
        <f t="shared" si="11"/>
        <v>0.25999999977648258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732566</v>
      </c>
      <c r="D655" s="1">
        <f>'PR-RAS'!E662</f>
        <v>27360.15</v>
      </c>
      <c r="E655" s="1">
        <v>0</v>
      </c>
      <c r="F655" s="1">
        <v>0</v>
      </c>
      <c r="G655" s="2">
        <f t="shared" si="10"/>
        <v>514885.24020000006</v>
      </c>
      <c r="H655" s="2">
        <f t="shared" si="11"/>
        <v>0.15000000000145519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1923973</v>
      </c>
      <c r="D657" s="1">
        <f>'PR-RAS'!E664</f>
        <v>2986290.7</v>
      </c>
      <c r="E657" s="1">
        <v>0</v>
      </c>
      <c r="F657" s="1">
        <v>0</v>
      </c>
      <c r="G657" s="2">
        <f t="shared" si="10"/>
        <v>5180139.6864</v>
      </c>
      <c r="H657" s="2">
        <f t="shared" si="11"/>
        <v>0.29999999981373549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6051779</v>
      </c>
      <c r="D658" s="1">
        <f>'PR-RAS'!E665</f>
        <v>3726964.05</v>
      </c>
      <c r="E658" s="1">
        <v>0</v>
      </c>
      <c r="F658" s="1">
        <v>0</v>
      </c>
      <c r="G658" s="2">
        <f t="shared" si="10"/>
        <v>8873249.5647</v>
      </c>
      <c r="H658" s="2">
        <f t="shared" si="11"/>
        <v>4.9999999813735485E-2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3792150</v>
      </c>
      <c r="D664" s="1">
        <f>'PR-RAS'!E671</f>
        <v>3783405.27</v>
      </c>
      <c r="E664" s="1">
        <v>0</v>
      </c>
      <c r="F664" s="1">
        <v>0</v>
      </c>
      <c r="G664" s="2">
        <f t="shared" si="10"/>
        <v>7530990.8380199997</v>
      </c>
      <c r="H664" s="2">
        <f t="shared" si="11"/>
        <v>0.27000000001862645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23500000</v>
      </c>
      <c r="D666" s="1">
        <f>'PR-RAS'!E673</f>
        <v>16400000</v>
      </c>
      <c r="E666" s="1">
        <v>0</v>
      </c>
      <c r="F666" s="1">
        <v>0</v>
      </c>
      <c r="G666" s="2">
        <f t="shared" si="10"/>
        <v>37439500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7254769</v>
      </c>
      <c r="D687" s="1">
        <f>'PR-RAS'!E694</f>
        <v>6038914.6499999994</v>
      </c>
      <c r="E687" s="1">
        <v>0</v>
      </c>
      <c r="F687" s="1">
        <v>0</v>
      </c>
      <c r="G687" s="2">
        <f t="shared" si="10"/>
        <v>13262162.433799999</v>
      </c>
      <c r="H687" s="2">
        <f t="shared" si="11"/>
        <v>0.35000000055879354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169884</v>
      </c>
      <c r="D688" s="1">
        <f>'PR-RAS'!E695</f>
        <v>0</v>
      </c>
      <c r="E688" s="1">
        <v>0</v>
      </c>
      <c r="F688" s="1">
        <v>0</v>
      </c>
      <c r="G688" s="2">
        <f t="shared" si="10"/>
        <v>116710.308</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355442.49</v>
      </c>
      <c r="E689" s="1">
        <v>0</v>
      </c>
      <c r="F689" s="1">
        <v>0</v>
      </c>
      <c r="G689" s="2">
        <f t="shared" si="10"/>
        <v>489088.86623999994</v>
      </c>
      <c r="H689" s="2">
        <f t="shared" si="11"/>
        <v>0.48999999999068677</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25515241</v>
      </c>
      <c r="D691" s="1">
        <f>'PR-RAS'!E698</f>
        <v>31065140</v>
      </c>
      <c r="E691" s="1">
        <v>0</v>
      </c>
      <c r="F691" s="1">
        <v>0</v>
      </c>
      <c r="G691" s="2">
        <f t="shared" si="10"/>
        <v>60475409.489999995</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671919</v>
      </c>
      <c r="D703" s="1">
        <f>'PR-RAS'!E710</f>
        <v>677925</v>
      </c>
      <c r="E703" s="1">
        <v>0</v>
      </c>
      <c r="F703" s="1">
        <v>0</v>
      </c>
      <c r="G703" s="2">
        <f t="shared" si="10"/>
        <v>1423493.838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484582</v>
      </c>
      <c r="D705" s="1">
        <f>'PR-RAS'!E712</f>
        <v>183664.17</v>
      </c>
      <c r="E705" s="1">
        <v>0</v>
      </c>
      <c r="F705" s="1">
        <v>0</v>
      </c>
      <c r="G705" s="2">
        <f t="shared" si="10"/>
        <v>599744.87936000002</v>
      </c>
      <c r="H705" s="2">
        <f t="shared" si="11"/>
        <v>0.17000000001280569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40000</v>
      </c>
      <c r="D709" s="1">
        <f>'PR-RAS'!E716</f>
        <v>16000</v>
      </c>
      <c r="E709" s="1">
        <v>0</v>
      </c>
      <c r="F709" s="1">
        <v>0</v>
      </c>
      <c r="G709" s="2">
        <f t="shared" si="10"/>
        <v>50976</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124506</v>
      </c>
      <c r="D710" s="1">
        <f>'PR-RAS'!E717</f>
        <v>52500</v>
      </c>
      <c r="E710" s="1">
        <v>0</v>
      </c>
      <c r="F710" s="1">
        <v>0</v>
      </c>
      <c r="G710" s="2">
        <f t="shared" si="10"/>
        <v>162719.75399999999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586147</v>
      </c>
      <c r="D711" s="1">
        <f>'PR-RAS'!E718</f>
        <v>617576.25</v>
      </c>
      <c r="E711" s="1">
        <v>0</v>
      </c>
      <c r="F711" s="1">
        <v>0</v>
      </c>
      <c r="G711" s="2">
        <f t="shared" si="10"/>
        <v>1293122.645</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82500</v>
      </c>
      <c r="D712" s="1">
        <f>'PR-RAS'!E719</f>
        <v>97500</v>
      </c>
      <c r="E712" s="1">
        <v>0</v>
      </c>
      <c r="F712" s="1">
        <v>0</v>
      </c>
      <c r="G712" s="2">
        <f t="shared" si="10"/>
        <v>197302.5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26434</v>
      </c>
      <c r="D713" s="1">
        <f>'PR-RAS'!E720</f>
        <v>103359</v>
      </c>
      <c r="E713" s="1">
        <v>0</v>
      </c>
      <c r="F713" s="1">
        <v>0</v>
      </c>
      <c r="G713" s="2">
        <f t="shared" si="10"/>
        <v>166004.22399999999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194951</v>
      </c>
      <c r="D714" s="1">
        <f>'PR-RAS'!E721</f>
        <v>341567.58999999997</v>
      </c>
      <c r="E714" s="1">
        <v>0</v>
      </c>
      <c r="F714" s="1">
        <v>0</v>
      </c>
      <c r="G714" s="2">
        <f t="shared" si="10"/>
        <v>626075.44633999991</v>
      </c>
      <c r="H714" s="2">
        <f t="shared" si="11"/>
        <v>0.41000000003259629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632972</v>
      </c>
      <c r="D715" s="1">
        <f>'PR-RAS'!E722</f>
        <v>369828.44999999995</v>
      </c>
      <c r="E715" s="1">
        <v>0</v>
      </c>
      <c r="F715" s="1">
        <v>0</v>
      </c>
      <c r="G715" s="2">
        <f t="shared" si="10"/>
        <v>980057.0345999999</v>
      </c>
      <c r="H715" s="2">
        <f t="shared" si="11"/>
        <v>0.44999999995343387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23897</v>
      </c>
      <c r="D716" s="1">
        <f>'PR-RAS'!E723</f>
        <v>41984.5</v>
      </c>
      <c r="E716" s="1">
        <v>0</v>
      </c>
      <c r="F716" s="1">
        <v>0</v>
      </c>
      <c r="G716" s="2">
        <f t="shared" si="10"/>
        <v>77124.19</v>
      </c>
      <c r="H716" s="2">
        <f t="shared" si="11"/>
        <v>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32250</v>
      </c>
      <c r="E717" s="1">
        <v>0</v>
      </c>
      <c r="F717" s="1">
        <v>0</v>
      </c>
      <c r="G717" s="2">
        <f t="shared" si="10"/>
        <v>46182</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500232</v>
      </c>
      <c r="D718" s="1">
        <f>'PR-RAS'!E725</f>
        <v>515824.23</v>
      </c>
      <c r="E718" s="1">
        <v>0</v>
      </c>
      <c r="F718" s="1">
        <v>0</v>
      </c>
      <c r="G718" s="2">
        <f t="shared" si="10"/>
        <v>1098358.2898199998</v>
      </c>
      <c r="H718" s="2">
        <f t="shared" si="11"/>
        <v>0.22999999998137355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38404</v>
      </c>
      <c r="D719" s="1">
        <f>'PR-RAS'!E726</f>
        <v>65329.89</v>
      </c>
      <c r="E719" s="1">
        <v>0</v>
      </c>
      <c r="F719" s="1">
        <v>0</v>
      </c>
      <c r="G719" s="2">
        <f t="shared" si="10"/>
        <v>121387.79403999999</v>
      </c>
      <c r="H719" s="2">
        <f t="shared" si="11"/>
        <v>0.11000000000058208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255954</v>
      </c>
      <c r="D735" s="1">
        <f>'PR-RAS'!E742</f>
        <v>398358.17</v>
      </c>
      <c r="E735" s="1">
        <v>0</v>
      </c>
      <c r="F735" s="1">
        <v>0</v>
      </c>
      <c r="G735" s="2">
        <f t="shared" si="10"/>
        <v>772660.02955999982</v>
      </c>
      <c r="H735" s="2">
        <f t="shared" si="11"/>
        <v>0.16999999998370185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360156</v>
      </c>
      <c r="D752" s="1">
        <f>'PR-RAS'!E759</f>
        <v>334262.5</v>
      </c>
      <c r="E752" s="1">
        <v>0</v>
      </c>
      <c r="F752" s="1">
        <v>0</v>
      </c>
      <c r="G752" s="2">
        <f t="shared" si="10"/>
        <v>772539.43099999998</v>
      </c>
      <c r="H752" s="2">
        <f t="shared" si="11"/>
        <v>0.5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150000</v>
      </c>
      <c r="D753" s="1">
        <f>'PR-RAS'!E760</f>
        <v>200000</v>
      </c>
      <c r="E753" s="1">
        <v>0</v>
      </c>
      <c r="F753" s="1">
        <v>0</v>
      </c>
      <c r="G753" s="2">
        <f t="shared" si="10"/>
        <v>413600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858836</v>
      </c>
      <c r="D755" s="1">
        <f>'PR-RAS'!E762</f>
        <v>942551.94</v>
      </c>
      <c r="E755" s="1">
        <v>0</v>
      </c>
      <c r="F755" s="1">
        <v>0</v>
      </c>
      <c r="G755" s="2">
        <f t="shared" si="10"/>
        <v>2068930.66952</v>
      </c>
      <c r="H755" s="2">
        <f t="shared" si="11"/>
        <v>6.0000000055879354E-2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720131</v>
      </c>
      <c r="D766" s="1">
        <f>'PR-RAS'!E773</f>
        <v>0</v>
      </c>
      <c r="E766" s="1">
        <v>0</v>
      </c>
      <c r="F766" s="1">
        <v>0</v>
      </c>
      <c r="G766" s="2">
        <f t="shared" si="10"/>
        <v>550900.21499999997</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300000</v>
      </c>
      <c r="D767" s="1">
        <f>'PR-RAS'!E774</f>
        <v>0</v>
      </c>
      <c r="E767" s="1">
        <v>0</v>
      </c>
      <c r="F767" s="1">
        <v>0</v>
      </c>
      <c r="G767" s="2">
        <f t="shared" si="10"/>
        <v>229800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219605</v>
      </c>
      <c r="D783" s="1">
        <f>'PR-RAS'!E790</f>
        <v>777834.51</v>
      </c>
      <c r="E783" s="1">
        <v>0</v>
      </c>
      <c r="F783" s="1">
        <v>0</v>
      </c>
      <c r="G783" s="2">
        <f t="shared" si="10"/>
        <v>1388264.28364</v>
      </c>
      <c r="H783" s="2">
        <f t="shared" si="11"/>
        <v>0.48999999999068677</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272298</v>
      </c>
      <c r="D784" s="1">
        <f>'PR-RAS'!E791</f>
        <v>86602.66</v>
      </c>
      <c r="E784" s="1">
        <v>0</v>
      </c>
      <c r="F784" s="1">
        <v>0</v>
      </c>
      <c r="G784" s="2">
        <f t="shared" si="10"/>
        <v>348829.09956</v>
      </c>
      <c r="H784" s="2">
        <f t="shared" si="11"/>
        <v>0.33999999999650754</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346410.63</v>
      </c>
      <c r="E787" s="1">
        <v>0</v>
      </c>
      <c r="F787" s="1">
        <v>0</v>
      </c>
      <c r="G787" s="2">
        <f t="shared" si="10"/>
        <v>544557.51036000007</v>
      </c>
      <c r="H787" s="2">
        <f t="shared" si="11"/>
        <v>0.36999999999534339</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3262323</v>
      </c>
      <c r="D816" s="1">
        <f>'PR-RAS'!E823</f>
        <v>3418699.8600000003</v>
      </c>
      <c r="E816" s="1">
        <v>0</v>
      </c>
      <c r="F816" s="1">
        <v>0</v>
      </c>
      <c r="G816" s="2">
        <f t="shared" si="18"/>
        <v>8231274.0168000003</v>
      </c>
      <c r="H816" s="2">
        <f t="shared" si="19"/>
        <v>0.13999999966472387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32025</v>
      </c>
      <c r="D820" s="1">
        <f>'PR-RAS'!E827</f>
        <v>24876.5</v>
      </c>
      <c r="E820" s="1">
        <v>0</v>
      </c>
      <c r="F820" s="1">
        <v>0</v>
      </c>
      <c r="G820" s="2">
        <f t="shared" si="18"/>
        <v>66976.182000000001</v>
      </c>
      <c r="H820" s="2">
        <f t="shared" si="19"/>
        <v>0.5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36930660</v>
      </c>
      <c r="D823" s="1">
        <f>'PR-RAS'!E830</f>
        <v>47268785.049999997</v>
      </c>
      <c r="E823" s="1">
        <v>0</v>
      </c>
      <c r="F823" s="1">
        <v>0</v>
      </c>
      <c r="G823" s="2">
        <f t="shared" si="18"/>
        <v>108066885.14219999</v>
      </c>
      <c r="H823" s="2">
        <f t="shared" si="19"/>
        <v>4.9999997019767761E-2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464784</v>
      </c>
      <c r="D834" s="1">
        <f>'PR-RAS'!E841</f>
        <v>805468.29</v>
      </c>
      <c r="E834" s="1">
        <v>0</v>
      </c>
      <c r="F834" s="1">
        <v>0</v>
      </c>
      <c r="G834" s="2">
        <f t="shared" si="18"/>
        <v>1729075.2431399999</v>
      </c>
      <c r="H834" s="2">
        <f t="shared" si="19"/>
        <v>0.2900000000372529</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94560</v>
      </c>
      <c r="D839" s="1">
        <f>'PR-RAS'!E846</f>
        <v>56710</v>
      </c>
      <c r="E839" s="1">
        <v>0</v>
      </c>
      <c r="F839" s="1">
        <v>0</v>
      </c>
      <c r="G839" s="2">
        <f t="shared" si="18"/>
        <v>174287.24</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13500000</v>
      </c>
      <c r="D878" s="1">
        <f>'PR-RAS'!E885</f>
        <v>0</v>
      </c>
      <c r="E878" s="1">
        <v>0</v>
      </c>
      <c r="F878" s="1">
        <v>0</v>
      </c>
      <c r="G878" s="2">
        <f t="shared" si="18"/>
        <v>11839500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37269692</v>
      </c>
      <c r="D879" s="1">
        <f>'PR-RAS'!E886</f>
        <v>25562033.899999999</v>
      </c>
      <c r="E879" s="1">
        <v>0</v>
      </c>
      <c r="F879" s="1">
        <v>0</v>
      </c>
      <c r="G879" s="2">
        <f t="shared" si="18"/>
        <v>77609721.104399994</v>
      </c>
      <c r="H879" s="2">
        <f t="shared" si="19"/>
        <v>0.10000000149011612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2385900</v>
      </c>
      <c r="D908" s="1">
        <f>'PR-RAS'!E915</f>
        <v>2460700</v>
      </c>
      <c r="E908" s="1">
        <v>0</v>
      </c>
      <c r="F908" s="1">
        <v>0</v>
      </c>
      <c r="G908" s="2">
        <f t="shared" si="18"/>
        <v>6627721.1000000006</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13500000</v>
      </c>
      <c r="E946" s="1">
        <v>0</v>
      </c>
      <c r="F946" s="1">
        <v>0</v>
      </c>
      <c r="G946" s="2">
        <f t="shared" si="18"/>
        <v>25515000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8021566.5199999996</v>
      </c>
      <c r="D947" s="1">
        <f>'PR-RAS'!E954</f>
        <v>8021565.3899999997</v>
      </c>
      <c r="E947" s="1">
        <v>0</v>
      </c>
      <c r="F947" s="1">
        <v>0</v>
      </c>
      <c r="G947" s="2">
        <f t="shared" si="18"/>
        <v>22765203.645799994</v>
      </c>
      <c r="H947" s="2">
        <f t="shared" si="19"/>
        <v>0.87000000011175871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9491467</v>
      </c>
      <c r="D961" s="1">
        <f>'PR-RAS'!E968</f>
        <v>24516.91</v>
      </c>
      <c r="E961" s="1">
        <v>0</v>
      </c>
      <c r="F961" s="1">
        <v>0</v>
      </c>
      <c r="G961" s="2">
        <f t="shared" si="18"/>
        <v>9158880.7872000001</v>
      </c>
      <c r="H961" s="2">
        <f t="shared" si="19"/>
        <v>9.0000000000145519E-2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2204621179</v>
      </c>
      <c r="D984" s="6">
        <f>BILANCA!E6</f>
        <v>2368337986.5100002</v>
      </c>
      <c r="E984" s="6">
        <v>0</v>
      </c>
      <c r="F984" s="6">
        <v>0</v>
      </c>
      <c r="G984" s="7">
        <f t="shared" ref="G984:G1241" si="22">B984/1000*C984+B984/500*D984</f>
        <v>6941297.1520199999</v>
      </c>
      <c r="H984" s="7">
        <f t="shared" si="19"/>
        <v>0.48999977111816406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1702064715</v>
      </c>
      <c r="D985" s="1">
        <f>BILANCA!E7</f>
        <v>1822349610.1700001</v>
      </c>
      <c r="E985" s="1">
        <v>0</v>
      </c>
      <c r="F985" s="1">
        <v>0</v>
      </c>
      <c r="G985" s="2">
        <f t="shared" si="22"/>
        <v>10693527.870680001</v>
      </c>
      <c r="H985" s="2">
        <f t="shared" si="19"/>
        <v>0.17000007629394531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601188577</v>
      </c>
      <c r="D986" s="1">
        <f>BILANCA!E8</f>
        <v>617247968.76000011</v>
      </c>
      <c r="E986" s="1">
        <v>0</v>
      </c>
      <c r="F986" s="1">
        <v>0</v>
      </c>
      <c r="G986" s="2">
        <f t="shared" si="22"/>
        <v>5507053.5435600011</v>
      </c>
      <c r="H986" s="2">
        <f t="shared" si="19"/>
        <v>0.23999989032745361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520758845</v>
      </c>
      <c r="D987" s="1">
        <f>BILANCA!E9</f>
        <v>538008998.45000005</v>
      </c>
      <c r="E987" s="1">
        <v>0</v>
      </c>
      <c r="F987" s="1">
        <v>0</v>
      </c>
      <c r="G987" s="2">
        <f t="shared" si="22"/>
        <v>6387107.3676000005</v>
      </c>
      <c r="H987" s="2">
        <f t="shared" si="19"/>
        <v>0.45000004768371582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158568313</v>
      </c>
      <c r="D988" s="1">
        <f>BILANCA!E10</f>
        <v>162122717.19</v>
      </c>
      <c r="E988" s="1">
        <v>0</v>
      </c>
      <c r="F988" s="1">
        <v>0</v>
      </c>
      <c r="G988" s="2">
        <f t="shared" si="22"/>
        <v>2414068.7368999999</v>
      </c>
      <c r="H988" s="2">
        <f t="shared" si="19"/>
        <v>0.18999999761581421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78138581</v>
      </c>
      <c r="D989" s="1">
        <f>BILANCA!E11</f>
        <v>82883746.879999995</v>
      </c>
      <c r="E989" s="1">
        <v>0</v>
      </c>
      <c r="F989" s="1">
        <v>0</v>
      </c>
      <c r="G989" s="2">
        <f t="shared" si="22"/>
        <v>1463436.4485599999</v>
      </c>
      <c r="H989" s="2">
        <f t="shared" si="19"/>
        <v>0.12000000476837158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870196982</v>
      </c>
      <c r="D990" s="1">
        <f>BILANCA!E12</f>
        <v>932150322.13</v>
      </c>
      <c r="E990" s="1">
        <v>0</v>
      </c>
      <c r="F990" s="1">
        <v>0</v>
      </c>
      <c r="G990" s="2">
        <f t="shared" si="22"/>
        <v>19141483.383819997</v>
      </c>
      <c r="H990" s="2">
        <f t="shared" si="19"/>
        <v>0.12999999523162842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856658052</v>
      </c>
      <c r="D991" s="1">
        <f>BILANCA!E13</f>
        <v>911010977.67000008</v>
      </c>
      <c r="E991" s="1">
        <v>0</v>
      </c>
      <c r="F991" s="1">
        <v>0</v>
      </c>
      <c r="G991" s="2">
        <f t="shared" si="22"/>
        <v>21429440.05872</v>
      </c>
      <c r="H991" s="2">
        <f t="shared" si="19"/>
        <v>0.32999992370605469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83067166</v>
      </c>
      <c r="D992" s="1">
        <f>BILANCA!E14</f>
        <v>87776449.920000017</v>
      </c>
      <c r="E992" s="1">
        <v>0</v>
      </c>
      <c r="F992" s="1">
        <v>0</v>
      </c>
      <c r="G992" s="2">
        <f t="shared" si="22"/>
        <v>2327580.5925599998</v>
      </c>
      <c r="H992" s="2">
        <f t="shared" si="19"/>
        <v>7.9999983310699463E-2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330822028</v>
      </c>
      <c r="D993" s="1">
        <f>BILANCA!E15</f>
        <v>394327384.80000001</v>
      </c>
      <c r="E993" s="1">
        <v>0</v>
      </c>
      <c r="F993" s="1">
        <v>0</v>
      </c>
      <c r="G993" s="2">
        <f t="shared" si="22"/>
        <v>11194767.976</v>
      </c>
      <c r="H993" s="2">
        <f t="shared" si="19"/>
        <v>0.19999998807907104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971650445</v>
      </c>
      <c r="D994" s="1">
        <f>BILANCA!E16</f>
        <v>974728851.25</v>
      </c>
      <c r="E994" s="1">
        <v>0</v>
      </c>
      <c r="F994" s="1">
        <v>0</v>
      </c>
      <c r="G994" s="2">
        <f t="shared" si="22"/>
        <v>32132189.622499999</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133124075</v>
      </c>
      <c r="D995" s="1">
        <f>BILANCA!E17</f>
        <v>163944430.75</v>
      </c>
      <c r="E995" s="1">
        <v>0</v>
      </c>
      <c r="F995" s="1">
        <v>0</v>
      </c>
      <c r="G995" s="2">
        <f t="shared" si="22"/>
        <v>5532155.2379999999</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662005662</v>
      </c>
      <c r="D996" s="1">
        <f>BILANCA!E18</f>
        <v>709766139.04999995</v>
      </c>
      <c r="E996" s="1">
        <v>0</v>
      </c>
      <c r="F996" s="1">
        <v>0</v>
      </c>
      <c r="G996" s="2">
        <f t="shared" si="22"/>
        <v>27059993.221299998</v>
      </c>
      <c r="H996" s="2">
        <f t="shared" si="19"/>
        <v>4.999995231628418E-2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10868503</v>
      </c>
      <c r="D997" s="1">
        <f>BILANCA!E19</f>
        <v>17881274.049999997</v>
      </c>
      <c r="E997" s="1">
        <v>0</v>
      </c>
      <c r="F997" s="1">
        <v>0</v>
      </c>
      <c r="G997" s="2">
        <f t="shared" si="22"/>
        <v>652834.71539999987</v>
      </c>
      <c r="H997" s="2">
        <f t="shared" si="19"/>
        <v>4.9999997019767761E-2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16531334</v>
      </c>
      <c r="D998" s="1">
        <f>BILANCA!E20</f>
        <v>19540040.52</v>
      </c>
      <c r="E998" s="1">
        <v>0</v>
      </c>
      <c r="F998" s="1">
        <v>0</v>
      </c>
      <c r="G998" s="2">
        <f t="shared" si="22"/>
        <v>834171.22560000001</v>
      </c>
      <c r="H998" s="2">
        <f t="shared" si="19"/>
        <v>0.48000000044703484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3827199</v>
      </c>
      <c r="D999" s="1">
        <f>BILANCA!E21</f>
        <v>10069762.67</v>
      </c>
      <c r="E999" s="1">
        <v>0</v>
      </c>
      <c r="F999" s="1">
        <v>0</v>
      </c>
      <c r="G999" s="2">
        <f t="shared" si="22"/>
        <v>383467.58944000001</v>
      </c>
      <c r="H999" s="2">
        <f t="shared" si="19"/>
        <v>0.33000000007450581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1661220</v>
      </c>
      <c r="D1000" s="1">
        <f>BILANCA!E22</f>
        <v>1675869.53</v>
      </c>
      <c r="E1000" s="1">
        <v>0</v>
      </c>
      <c r="F1000" s="1">
        <v>0</v>
      </c>
      <c r="G1000" s="2">
        <f t="shared" si="22"/>
        <v>85220.30402000001</v>
      </c>
      <c r="H1000" s="2">
        <f t="shared" si="19"/>
        <v>0.46999999997206032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1028884</v>
      </c>
      <c r="D1002" s="1">
        <f>BILANCA!E24</f>
        <v>1046332.81</v>
      </c>
      <c r="E1002" s="1">
        <v>0</v>
      </c>
      <c r="F1002" s="1">
        <v>0</v>
      </c>
      <c r="G1002" s="2">
        <f t="shared" si="22"/>
        <v>59309.442779999998</v>
      </c>
      <c r="H1002" s="2">
        <f t="shared" si="19"/>
        <v>0.18999999994412065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1095968</v>
      </c>
      <c r="D1003" s="1">
        <f>BILANCA!E25</f>
        <v>1183690.83</v>
      </c>
      <c r="E1003" s="1">
        <v>0</v>
      </c>
      <c r="F1003" s="1">
        <v>0</v>
      </c>
      <c r="G1003" s="2">
        <f t="shared" si="22"/>
        <v>69266.993199999997</v>
      </c>
      <c r="H1003" s="2">
        <f t="shared" si="19"/>
        <v>0.16999999992549419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9118502</v>
      </c>
      <c r="D1004" s="1">
        <f>BILANCA!E26</f>
        <v>9427454.5099999998</v>
      </c>
      <c r="E1004" s="1">
        <v>0</v>
      </c>
      <c r="F1004" s="1">
        <v>0</v>
      </c>
      <c r="G1004" s="2">
        <f t="shared" si="22"/>
        <v>587441.63141999999</v>
      </c>
      <c r="H1004" s="2">
        <f t="shared" si="19"/>
        <v>0.49000000022351742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22394604</v>
      </c>
      <c r="D1006" s="1">
        <f>BILANCA!E28</f>
        <v>25061876.82</v>
      </c>
      <c r="E1006" s="1">
        <v>0</v>
      </c>
      <c r="F1006" s="1">
        <v>0</v>
      </c>
      <c r="G1006" s="2">
        <f t="shared" si="22"/>
        <v>1667922.22572</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217616</v>
      </c>
      <c r="D1007" s="1">
        <f>BILANCA!E29</f>
        <v>316393.09999999998</v>
      </c>
      <c r="E1007" s="1">
        <v>0</v>
      </c>
      <c r="F1007" s="1">
        <v>0</v>
      </c>
      <c r="G1007" s="2">
        <f t="shared" si="22"/>
        <v>20409.6528</v>
      </c>
      <c r="H1007" s="2">
        <f t="shared" si="19"/>
        <v>9.9999999976716936E-2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886331</v>
      </c>
      <c r="D1008" s="1">
        <f>BILANCA!E30</f>
        <v>1030081.25</v>
      </c>
      <c r="E1008" s="1">
        <v>0</v>
      </c>
      <c r="F1008" s="1">
        <v>0</v>
      </c>
      <c r="G1008" s="2">
        <f t="shared" si="22"/>
        <v>73662.337499999994</v>
      </c>
      <c r="H1008" s="2">
        <f t="shared" si="19"/>
        <v>0.25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668715</v>
      </c>
      <c r="D1012" s="1">
        <f>BILANCA!E34</f>
        <v>713688.15</v>
      </c>
      <c r="E1012" s="1">
        <v>0</v>
      </c>
      <c r="F1012" s="1">
        <v>0</v>
      </c>
      <c r="G1012" s="2">
        <f t="shared" si="22"/>
        <v>60786.647700000001</v>
      </c>
      <c r="H1012" s="2">
        <f t="shared" si="19"/>
        <v>0.15000000002328306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1566327</v>
      </c>
      <c r="D1013" s="1">
        <f>BILANCA!E35</f>
        <v>1798998.9</v>
      </c>
      <c r="E1013" s="1">
        <v>0</v>
      </c>
      <c r="F1013" s="1">
        <v>0</v>
      </c>
      <c r="G1013" s="2">
        <f t="shared" si="22"/>
        <v>154929.74400000001</v>
      </c>
      <c r="H1013" s="2">
        <f t="shared" si="19"/>
        <v>0.10000000009313226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1566327</v>
      </c>
      <c r="D1015" s="1">
        <f>BILANCA!E37</f>
        <v>1798998.9</v>
      </c>
      <c r="E1015" s="1">
        <v>0</v>
      </c>
      <c r="F1015" s="1">
        <v>0</v>
      </c>
      <c r="G1015" s="2">
        <f t="shared" si="22"/>
        <v>165258.39360000001</v>
      </c>
      <c r="H1015" s="2">
        <f t="shared" si="19"/>
        <v>0.10000000009313226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51765</v>
      </c>
      <c r="E1019" s="1">
        <v>0</v>
      </c>
      <c r="F1019" s="1">
        <v>0</v>
      </c>
      <c r="G1019" s="2">
        <f t="shared" si="22"/>
        <v>3727.08</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51765</v>
      </c>
      <c r="E1020" s="1">
        <v>0</v>
      </c>
      <c r="F1020" s="1">
        <v>0</v>
      </c>
      <c r="G1020" s="2">
        <f t="shared" si="22"/>
        <v>3830.6099999999997</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886484</v>
      </c>
      <c r="D1023" s="1">
        <f>BILANCA!E45</f>
        <v>1090913.410000002</v>
      </c>
      <c r="E1023" s="1">
        <v>0</v>
      </c>
      <c r="F1023" s="1">
        <v>0</v>
      </c>
      <c r="G1023" s="2">
        <f t="shared" si="22"/>
        <v>122732.43280000017</v>
      </c>
      <c r="H1023" s="2">
        <f t="shared" si="19"/>
        <v>0.41000000201165676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2027126</v>
      </c>
      <c r="D1025" s="1">
        <f>BILANCA!E47</f>
        <v>2127823.46</v>
      </c>
      <c r="E1025" s="1">
        <v>0</v>
      </c>
      <c r="F1025" s="1">
        <v>0</v>
      </c>
      <c r="G1025" s="2">
        <f t="shared" si="22"/>
        <v>263876.46263999998</v>
      </c>
      <c r="H1025" s="2">
        <f t="shared" si="19"/>
        <v>0.4599999999627471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11558494</v>
      </c>
      <c r="D1026" s="1">
        <f>BILANCA!E48</f>
        <v>12063819.210000001</v>
      </c>
      <c r="E1026" s="1">
        <v>0</v>
      </c>
      <c r="F1026" s="1">
        <v>0</v>
      </c>
      <c r="G1026" s="2">
        <f t="shared" si="22"/>
        <v>1534503.6940600001</v>
      </c>
      <c r="H1026" s="2">
        <f t="shared" si="19"/>
        <v>0.21000000089406967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14675</v>
      </c>
      <c r="E1027" s="1">
        <v>0</v>
      </c>
      <c r="F1027" s="1">
        <v>0</v>
      </c>
      <c r="G1027" s="2">
        <f t="shared" si="22"/>
        <v>1291.3999999999999</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12699136</v>
      </c>
      <c r="D1028" s="1">
        <f>BILANCA!E50</f>
        <v>13115404.26</v>
      </c>
      <c r="E1028" s="1">
        <v>0</v>
      </c>
      <c r="F1028" s="1">
        <v>0</v>
      </c>
      <c r="G1028" s="2">
        <f t="shared" si="22"/>
        <v>1751847.5033999998</v>
      </c>
      <c r="H1028" s="2">
        <f t="shared" si="19"/>
        <v>0.25999999977648258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894733</v>
      </c>
      <c r="D1032" s="1">
        <f>BILANCA!E54</f>
        <v>885827.13</v>
      </c>
      <c r="E1032" s="1">
        <v>0</v>
      </c>
      <c r="F1032" s="1">
        <v>0</v>
      </c>
      <c r="G1032" s="2">
        <f t="shared" si="22"/>
        <v>130652.97574000001</v>
      </c>
      <c r="H1032" s="2">
        <f t="shared" si="19"/>
        <v>0.13000000000465661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894733</v>
      </c>
      <c r="D1033" s="1">
        <f>BILANCA!E55</f>
        <v>885827.13</v>
      </c>
      <c r="E1033" s="1">
        <v>0</v>
      </c>
      <c r="F1033" s="1">
        <v>0</v>
      </c>
      <c r="G1033" s="2">
        <f t="shared" si="22"/>
        <v>133319.36300000001</v>
      </c>
      <c r="H1033" s="2">
        <f t="shared" si="19"/>
        <v>0.13000000000465661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230679156</v>
      </c>
      <c r="D1034" s="1">
        <f>BILANCA!E56</f>
        <v>272951319.27999997</v>
      </c>
      <c r="E1034" s="1">
        <v>0</v>
      </c>
      <c r="F1034" s="1">
        <v>0</v>
      </c>
      <c r="G1034" s="2">
        <f t="shared" si="22"/>
        <v>39605671.522559993</v>
      </c>
      <c r="H1034" s="2">
        <f t="shared" si="19"/>
        <v>0.27999997138977051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225867623</v>
      </c>
      <c r="D1035" s="1">
        <f>BILANCA!E57</f>
        <v>259804803.69999999</v>
      </c>
      <c r="E1035" s="1">
        <v>0</v>
      </c>
      <c r="F1035" s="1">
        <v>0</v>
      </c>
      <c r="G1035" s="2">
        <f t="shared" si="22"/>
        <v>38764815.980799995</v>
      </c>
      <c r="H1035" s="2">
        <f t="shared" si="19"/>
        <v>0.30000001192092896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4811533</v>
      </c>
      <c r="D1036" s="1">
        <f>BILANCA!E58</f>
        <v>13146515.58</v>
      </c>
      <c r="E1036" s="1">
        <v>0</v>
      </c>
      <c r="F1036" s="1">
        <v>0</v>
      </c>
      <c r="G1036" s="2">
        <f t="shared" si="22"/>
        <v>1648541.9004800001</v>
      </c>
      <c r="H1036" s="2">
        <f t="shared" si="19"/>
        <v>0.41999999992549419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502556464</v>
      </c>
      <c r="D1046" s="1">
        <f>BILANCA!E68</f>
        <v>545988376.33999991</v>
      </c>
      <c r="E1046" s="1">
        <v>0</v>
      </c>
      <c r="F1046" s="1">
        <v>0</v>
      </c>
      <c r="G1046" s="2">
        <f t="shared" si="22"/>
        <v>100455592.65083998</v>
      </c>
      <c r="H1046" s="2">
        <f t="shared" si="19"/>
        <v>0.33999991416931152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13062155</v>
      </c>
      <c r="D1047" s="1">
        <f>BILANCA!E69</f>
        <v>18403492.210000001</v>
      </c>
      <c r="E1047" s="1">
        <v>0</v>
      </c>
      <c r="F1047" s="1">
        <v>0</v>
      </c>
      <c r="G1047" s="2">
        <f t="shared" si="22"/>
        <v>3191624.92288</v>
      </c>
      <c r="H1047" s="2">
        <f t="shared" si="19"/>
        <v>0.21000000089406967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12972152</v>
      </c>
      <c r="D1048" s="1">
        <f>BILANCA!E70</f>
        <v>18401915.620000001</v>
      </c>
      <c r="E1048" s="1">
        <v>0</v>
      </c>
      <c r="F1048" s="1">
        <v>0</v>
      </c>
      <c r="G1048" s="2">
        <f t="shared" si="22"/>
        <v>3235438.9106000001</v>
      </c>
      <c r="H1048" s="2">
        <f t="shared" si="19"/>
        <v>0.37999999895691872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12972152</v>
      </c>
      <c r="D1050" s="1">
        <f>BILANCA!E72</f>
        <v>18401915.620000001</v>
      </c>
      <c r="E1050" s="1">
        <v>0</v>
      </c>
      <c r="F1050" s="1">
        <v>0</v>
      </c>
      <c r="G1050" s="2">
        <f t="shared" si="22"/>
        <v>3334990.87708</v>
      </c>
      <c r="H1050" s="2">
        <f t="shared" si="19"/>
        <v>0.37999999895691872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87928</v>
      </c>
      <c r="D1053" s="1">
        <f>BILANCA!E75</f>
        <v>1576.59</v>
      </c>
      <c r="E1053" s="1">
        <v>0</v>
      </c>
      <c r="F1053" s="1">
        <v>0</v>
      </c>
      <c r="G1053" s="2">
        <f t="shared" si="22"/>
        <v>6375.682600000001</v>
      </c>
      <c r="H1053" s="2">
        <f t="shared" si="19"/>
        <v>0.41000000000008185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2075</v>
      </c>
      <c r="D1054" s="1">
        <f>BILANCA!E76</f>
        <v>0</v>
      </c>
      <c r="E1054" s="1">
        <v>0</v>
      </c>
      <c r="F1054" s="1">
        <v>0</v>
      </c>
      <c r="G1054" s="2">
        <f t="shared" si="22"/>
        <v>147.32499999999999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16315247</v>
      </c>
      <c r="D1056" s="1">
        <f>BILANCA!E78</f>
        <v>8865776.9299999997</v>
      </c>
      <c r="E1056" s="1">
        <v>0</v>
      </c>
      <c r="F1056" s="1">
        <v>0</v>
      </c>
      <c r="G1056" s="2">
        <f t="shared" si="22"/>
        <v>2485416.4627799997</v>
      </c>
      <c r="H1056" s="2">
        <f t="shared" si="19"/>
        <v>7.0000000298023224E-2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1220626</v>
      </c>
      <c r="D1057" s="1">
        <f>BILANCA!E79</f>
        <v>1220625.75</v>
      </c>
      <c r="E1057" s="1">
        <v>0</v>
      </c>
      <c r="F1057" s="1">
        <v>0</v>
      </c>
      <c r="G1057" s="2">
        <f t="shared" si="22"/>
        <v>270978.935</v>
      </c>
      <c r="H1057" s="2">
        <f t="shared" si="19"/>
        <v>0.25</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1220626</v>
      </c>
      <c r="D1058" s="1">
        <f>BILANCA!E80</f>
        <v>1220625.75</v>
      </c>
      <c r="E1058" s="1">
        <v>0</v>
      </c>
      <c r="F1058" s="1">
        <v>0</v>
      </c>
      <c r="G1058" s="2">
        <f t="shared" si="22"/>
        <v>274640.8125</v>
      </c>
      <c r="H1058" s="2">
        <f t="shared" si="19"/>
        <v>0.25</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3252</v>
      </c>
      <c r="D1062" s="1">
        <f>BILANCA!E84</f>
        <v>3252.11</v>
      </c>
      <c r="E1062" s="1">
        <v>0</v>
      </c>
      <c r="F1062" s="1">
        <v>0</v>
      </c>
      <c r="G1062" s="2">
        <f t="shared" si="22"/>
        <v>770.74138000000005</v>
      </c>
      <c r="H1062" s="2">
        <f t="shared" si="19"/>
        <v>0.11000000000012733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15091369</v>
      </c>
      <c r="D1064" s="1">
        <f>BILANCA!E86</f>
        <v>7641899.0700000003</v>
      </c>
      <c r="E1064" s="1">
        <v>0</v>
      </c>
      <c r="F1064" s="1">
        <v>0</v>
      </c>
      <c r="G1064" s="2">
        <f t="shared" si="22"/>
        <v>2460388.53834</v>
      </c>
      <c r="H1064" s="2">
        <f t="shared" si="19"/>
        <v>7.0000000298023224E-2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18204162</v>
      </c>
      <c r="D1065" s="1">
        <f>BILANCA!E87</f>
        <v>19637866.809999999</v>
      </c>
      <c r="E1065" s="1">
        <v>0</v>
      </c>
      <c r="F1065" s="1">
        <v>0</v>
      </c>
      <c r="G1065" s="2">
        <f t="shared" si="22"/>
        <v>4713351.4408400003</v>
      </c>
      <c r="H1065" s="2">
        <f t="shared" si="19"/>
        <v>0.19000000134110451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18204162</v>
      </c>
      <c r="D1066" s="1">
        <f>BILANCA!E88</f>
        <v>19637866.809999999</v>
      </c>
      <c r="E1066" s="1">
        <v>0</v>
      </c>
      <c r="F1066" s="1">
        <v>0</v>
      </c>
      <c r="G1066" s="2">
        <f t="shared" si="22"/>
        <v>4770831.3364599999</v>
      </c>
      <c r="H1066" s="2">
        <f t="shared" si="19"/>
        <v>0.19000000134110451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18204162</v>
      </c>
      <c r="D1067" s="1">
        <f>BILANCA!E89</f>
        <v>19637866.809999999</v>
      </c>
      <c r="E1067" s="1">
        <v>0</v>
      </c>
      <c r="F1067" s="1">
        <v>0</v>
      </c>
      <c r="G1067" s="2">
        <f t="shared" si="22"/>
        <v>4828311.2320799995</v>
      </c>
      <c r="H1067" s="2">
        <f t="shared" si="19"/>
        <v>0.19000000134110451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375267850</v>
      </c>
      <c r="D1112" s="1">
        <f>BILANCA!E134</f>
        <v>375267850</v>
      </c>
      <c r="E1112" s="1">
        <v>0</v>
      </c>
      <c r="F1112" s="1">
        <v>0</v>
      </c>
      <c r="G1112" s="2">
        <f t="shared" si="22"/>
        <v>145228657.94999999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375267850</v>
      </c>
      <c r="D1113" s="1">
        <f>BILANCA!E135</f>
        <v>375267850</v>
      </c>
      <c r="E1113" s="1">
        <v>0</v>
      </c>
      <c r="F1113" s="1">
        <v>0</v>
      </c>
      <c r="G1113" s="2">
        <f t="shared" si="22"/>
        <v>146354461.5</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375267850</v>
      </c>
      <c r="D1117" s="1">
        <f>BILANCA!E139</f>
        <v>375267850</v>
      </c>
      <c r="E1117" s="1">
        <v>0</v>
      </c>
      <c r="F1117" s="1">
        <v>0</v>
      </c>
      <c r="G1117" s="2">
        <f t="shared" si="22"/>
        <v>150857675.70000002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74744167</v>
      </c>
      <c r="D1124" s="1">
        <f>BILANCA!E146</f>
        <v>117620163.49999997</v>
      </c>
      <c r="E1124" s="1">
        <v>0</v>
      </c>
      <c r="F1124" s="1">
        <v>0</v>
      </c>
      <c r="G1124" s="2">
        <f t="shared" si="22"/>
        <v>43707813.653999984</v>
      </c>
      <c r="H1124" s="2">
        <f t="shared" si="23"/>
        <v>0.50000002980232239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19992253</v>
      </c>
      <c r="D1125" s="1">
        <f>BILANCA!E147</f>
        <v>17279508.640000001</v>
      </c>
      <c r="E1125" s="1">
        <v>0</v>
      </c>
      <c r="F1125" s="1">
        <v>0</v>
      </c>
      <c r="G1125" s="2">
        <f t="shared" si="22"/>
        <v>7746280.3797599999</v>
      </c>
      <c r="H1125" s="2">
        <f t="shared" si="23"/>
        <v>0.35999999940395355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14955772</v>
      </c>
      <c r="D1127" s="1">
        <f>BILANCA!E149</f>
        <v>42756181.810000002</v>
      </c>
      <c r="E1127" s="1">
        <v>0</v>
      </c>
      <c r="F1127" s="1">
        <v>0</v>
      </c>
      <c r="G1127" s="2">
        <f t="shared" si="22"/>
        <v>14467411.529279999</v>
      </c>
      <c r="H1127" s="2">
        <f t="shared" si="23"/>
        <v>0.18999999761581421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3842402</v>
      </c>
      <c r="D1129" s="1">
        <f>BILANCA!E151</f>
        <v>2120135.31</v>
      </c>
      <c r="E1129" s="1">
        <v>0</v>
      </c>
      <c r="F1129" s="1">
        <v>0</v>
      </c>
      <c r="G1129" s="2">
        <f t="shared" si="22"/>
        <v>1180070.2025199998</v>
      </c>
      <c r="H1129" s="2">
        <f t="shared" si="23"/>
        <v>0.31000000005587935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1283929</v>
      </c>
      <c r="D1130" s="1">
        <f>BILANCA!E152</f>
        <v>907883.07</v>
      </c>
      <c r="E1130" s="1">
        <v>0</v>
      </c>
      <c r="F1130" s="1">
        <v>0</v>
      </c>
      <c r="G1130" s="2">
        <f t="shared" si="22"/>
        <v>455655.18557999993</v>
      </c>
      <c r="H1130" s="2">
        <f t="shared" si="23"/>
        <v>6.9999999948777258E-2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19263</v>
      </c>
      <c r="D1131" s="1">
        <f>BILANCA!E153</f>
        <v>482811.83</v>
      </c>
      <c r="E1131" s="1">
        <v>0</v>
      </c>
      <c r="F1131" s="1">
        <v>0</v>
      </c>
      <c r="G1131" s="2">
        <f t="shared" si="22"/>
        <v>145763.22568</v>
      </c>
      <c r="H1131" s="2">
        <f t="shared" si="23"/>
        <v>0.16999999998370185</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19362</v>
      </c>
      <c r="D1132" s="1">
        <f>BILANCA!E154</f>
        <v>9453.2800000000007</v>
      </c>
      <c r="E1132" s="1">
        <v>0</v>
      </c>
      <c r="F1132" s="1">
        <v>0</v>
      </c>
      <c r="G1132" s="2">
        <f t="shared" si="22"/>
        <v>5702.0154400000001</v>
      </c>
      <c r="H1132" s="2">
        <f t="shared" si="23"/>
        <v>0.28000000000065484</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9790816</v>
      </c>
      <c r="D1135" s="1">
        <f>BILANCA!E157</f>
        <v>39235898.32</v>
      </c>
      <c r="E1135" s="1">
        <v>0</v>
      </c>
      <c r="F1135" s="1">
        <v>0</v>
      </c>
      <c r="G1135" s="2">
        <f t="shared" si="22"/>
        <v>13415917.12128</v>
      </c>
      <c r="H1135" s="2">
        <f t="shared" si="23"/>
        <v>0.32000000029802322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81859354</v>
      </c>
      <c r="D1136" s="1">
        <f>BILANCA!E158</f>
        <v>83141761.480000004</v>
      </c>
      <c r="E1136" s="1">
        <v>0</v>
      </c>
      <c r="F1136" s="1">
        <v>0</v>
      </c>
      <c r="G1136" s="2">
        <f t="shared" si="22"/>
        <v>37965860.174879998</v>
      </c>
      <c r="H1136" s="2">
        <f t="shared" si="23"/>
        <v>0.48000000417232513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97330220</v>
      </c>
      <c r="D1137" s="1">
        <f>BILANCA!E159</f>
        <v>101477330.40000001</v>
      </c>
      <c r="E1137" s="1">
        <v>0</v>
      </c>
      <c r="F1137" s="1">
        <v>0</v>
      </c>
      <c r="G1137" s="2">
        <f t="shared" si="22"/>
        <v>46243871.643199995</v>
      </c>
      <c r="H1137" s="2">
        <f t="shared" si="23"/>
        <v>0.40000000596046448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191084</v>
      </c>
      <c r="D1140" s="1">
        <f>BILANCA!E162</f>
        <v>136493.70000000001</v>
      </c>
      <c r="E1140" s="1">
        <v>0</v>
      </c>
      <c r="F1140" s="1">
        <v>0</v>
      </c>
      <c r="G1140" s="2">
        <f t="shared" si="22"/>
        <v>72859.209800000011</v>
      </c>
      <c r="H1140" s="2">
        <f t="shared" si="23"/>
        <v>0.29999999998835847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139584516</v>
      </c>
      <c r="D1141" s="1">
        <f>BILANCA!E163</f>
        <v>127171112.53</v>
      </c>
      <c r="E1141" s="1">
        <v>0</v>
      </c>
      <c r="F1141" s="1">
        <v>0</v>
      </c>
      <c r="G1141" s="2">
        <f t="shared" si="22"/>
        <v>62240425.087480009</v>
      </c>
      <c r="H1141" s="2">
        <f t="shared" si="23"/>
        <v>0.4699999988079071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2569506</v>
      </c>
      <c r="D1142" s="1">
        <f>BILANCA!E164</f>
        <v>3666747.12</v>
      </c>
      <c r="E1142" s="1">
        <v>0</v>
      </c>
      <c r="F1142" s="1">
        <v>0</v>
      </c>
      <c r="G1142" s="2">
        <f t="shared" si="22"/>
        <v>1574577.03816</v>
      </c>
      <c r="H1142" s="2">
        <f t="shared" si="23"/>
        <v>0.12000000011175871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432237.38</v>
      </c>
      <c r="E1143" s="1">
        <v>0</v>
      </c>
      <c r="F1143" s="1">
        <v>0</v>
      </c>
      <c r="G1143" s="2">
        <f t="shared" si="22"/>
        <v>138315.96160000001</v>
      </c>
      <c r="H1143" s="2">
        <f t="shared" si="23"/>
        <v>0.38000000000465661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4368628</v>
      </c>
      <c r="D1144" s="1">
        <f>BILANCA!E166</f>
        <v>4217496.12</v>
      </c>
      <c r="E1144" s="1">
        <v>0</v>
      </c>
      <c r="F1144" s="1">
        <v>0</v>
      </c>
      <c r="G1144" s="2">
        <f t="shared" si="22"/>
        <v>2061382.85864</v>
      </c>
      <c r="H1144" s="2">
        <f t="shared" si="23"/>
        <v>0.12000000011175871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1799122</v>
      </c>
      <c r="D1147" s="1">
        <f>BILANCA!E169</f>
        <v>982986.38</v>
      </c>
      <c r="E1147" s="1">
        <v>0</v>
      </c>
      <c r="F1147" s="1">
        <v>0</v>
      </c>
      <c r="G1147" s="2">
        <f t="shared" si="22"/>
        <v>617475.54064000002</v>
      </c>
      <c r="H1147" s="2">
        <f t="shared" si="23"/>
        <v>0.38000000000465661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2393377</v>
      </c>
      <c r="D1148" s="1">
        <f>BILANCA!E170</f>
        <v>2526479.77</v>
      </c>
      <c r="E1148" s="1">
        <v>0</v>
      </c>
      <c r="F1148" s="1">
        <v>0</v>
      </c>
      <c r="G1148" s="2">
        <f t="shared" si="22"/>
        <v>1228645.5291000002</v>
      </c>
      <c r="H1148" s="2">
        <f t="shared" si="23"/>
        <v>0.22999999998137355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2393377</v>
      </c>
      <c r="D1151" s="1">
        <f>BILANCA!E173</f>
        <v>2526479.77</v>
      </c>
      <c r="E1151" s="1">
        <v>0</v>
      </c>
      <c r="F1151" s="1">
        <v>0</v>
      </c>
      <c r="G1151" s="2">
        <f t="shared" si="22"/>
        <v>1250984.5387200001</v>
      </c>
      <c r="H1151" s="2">
        <f t="shared" si="23"/>
        <v>0.22999999998137355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2204621179</v>
      </c>
      <c r="D1152" s="1">
        <f>BILANCA!E175</f>
        <v>2368337986.5100002</v>
      </c>
      <c r="E1152" s="1">
        <v>0</v>
      </c>
      <c r="F1152" s="1">
        <v>0</v>
      </c>
      <c r="G1152" s="2">
        <f t="shared" si="22"/>
        <v>1173079218.69138</v>
      </c>
      <c r="H1152" s="2">
        <f t="shared" si="23"/>
        <v>0.48999977111816406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130075274</v>
      </c>
      <c r="D1153" s="1">
        <f>BILANCA!E176</f>
        <v>134480461.50999999</v>
      </c>
      <c r="E1153" s="1">
        <v>0</v>
      </c>
      <c r="F1153" s="1">
        <v>0</v>
      </c>
      <c r="G1153" s="2">
        <f t="shared" si="22"/>
        <v>67836153.493400007</v>
      </c>
      <c r="H1153" s="2">
        <f t="shared" si="23"/>
        <v>0.49000000953674316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50531439</v>
      </c>
      <c r="D1154" s="1">
        <f>BILANCA!E177</f>
        <v>40932873.960000001</v>
      </c>
      <c r="E1154" s="1">
        <v>0</v>
      </c>
      <c r="F1154" s="1">
        <v>0</v>
      </c>
      <c r="G1154" s="2">
        <f t="shared" si="22"/>
        <v>22639918.963320002</v>
      </c>
      <c r="H1154" s="2">
        <f t="shared" si="23"/>
        <v>3.9999999105930328E-2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2359364</v>
      </c>
      <c r="D1155" s="1">
        <f>BILANCA!E178</f>
        <v>2478650.2599999998</v>
      </c>
      <c r="E1155" s="1">
        <v>0</v>
      </c>
      <c r="F1155" s="1">
        <v>0</v>
      </c>
      <c r="G1155" s="2">
        <f t="shared" si="22"/>
        <v>1258466.2974399999</v>
      </c>
      <c r="H1155" s="2">
        <f t="shared" si="23"/>
        <v>0.25999999977648258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22826800</v>
      </c>
      <c r="D1156" s="1">
        <f>BILANCA!E179</f>
        <v>23088503.699999999</v>
      </c>
      <c r="E1156" s="1">
        <v>0</v>
      </c>
      <c r="F1156" s="1">
        <v>0</v>
      </c>
      <c r="G1156" s="2">
        <f t="shared" si="22"/>
        <v>11937658.680199999</v>
      </c>
      <c r="H1156" s="2">
        <f t="shared" si="23"/>
        <v>0.30000000074505806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92</v>
      </c>
      <c r="D1157" s="1">
        <f>BILANCA!E180</f>
        <v>4889.7</v>
      </c>
      <c r="E1157" s="1">
        <v>0</v>
      </c>
      <c r="F1157" s="1">
        <v>0</v>
      </c>
      <c r="G1157" s="2">
        <f t="shared" si="22"/>
        <v>1717.6235999999999</v>
      </c>
      <c r="H1157" s="2">
        <f t="shared" si="23"/>
        <v>0.3000000000001819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92</v>
      </c>
      <c r="D1160" s="1">
        <f>BILANCA!E183</f>
        <v>4889.7</v>
      </c>
      <c r="E1160" s="1">
        <v>0</v>
      </c>
      <c r="F1160" s="1">
        <v>0</v>
      </c>
      <c r="G1160" s="2">
        <f t="shared" si="22"/>
        <v>1747.2377999999999</v>
      </c>
      <c r="H1160" s="2">
        <f t="shared" si="23"/>
        <v>0.3000000000001819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3969185</v>
      </c>
      <c r="D1161" s="1">
        <f>BILANCA!E184</f>
        <v>1543051.77</v>
      </c>
      <c r="E1161" s="1">
        <v>0</v>
      </c>
      <c r="F1161" s="1">
        <v>0</v>
      </c>
      <c r="G1161" s="2">
        <f t="shared" si="22"/>
        <v>1255841.3601199999</v>
      </c>
      <c r="H1161" s="2">
        <f t="shared" si="23"/>
        <v>0.22999999998137355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135975</v>
      </c>
      <c r="D1163" s="1">
        <f>BILANCA!E186</f>
        <v>335865.97</v>
      </c>
      <c r="E1163" s="1">
        <v>0</v>
      </c>
      <c r="F1163" s="1">
        <v>0</v>
      </c>
      <c r="G1163" s="2">
        <f t="shared" si="22"/>
        <v>145387.24919999999</v>
      </c>
      <c r="H1163" s="2">
        <f t="shared" si="23"/>
        <v>3.0000000027939677E-2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7654931</v>
      </c>
      <c r="D1164" s="1">
        <f>BILANCA!E187</f>
        <v>3246398.16</v>
      </c>
      <c r="E1164" s="1">
        <v>0</v>
      </c>
      <c r="F1164" s="1">
        <v>0</v>
      </c>
      <c r="G1164" s="2">
        <f t="shared" si="22"/>
        <v>2560738.6449199999</v>
      </c>
      <c r="H1164" s="2">
        <f t="shared" si="23"/>
        <v>0.16000000014901161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13585092</v>
      </c>
      <c r="D1165" s="1">
        <f>BILANCA!E188</f>
        <v>10235514.4</v>
      </c>
      <c r="E1165" s="1">
        <v>0</v>
      </c>
      <c r="F1165" s="1">
        <v>0</v>
      </c>
      <c r="G1165" s="2">
        <f t="shared" si="22"/>
        <v>6198213.9856000002</v>
      </c>
      <c r="H1165" s="2">
        <f t="shared" si="23"/>
        <v>0.40000000037252903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14310095</v>
      </c>
      <c r="D1166" s="1">
        <f>BILANCA!E189</f>
        <v>24297895.510000002</v>
      </c>
      <c r="E1166" s="1">
        <v>0</v>
      </c>
      <c r="F1166" s="1">
        <v>0</v>
      </c>
      <c r="G1166" s="2">
        <f t="shared" si="22"/>
        <v>11511777.141659999</v>
      </c>
      <c r="H1166" s="2">
        <f t="shared" si="23"/>
        <v>0.48999999836087227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65233740</v>
      </c>
      <c r="D1183" s="1">
        <f>BILANCA!E206</f>
        <v>69249692.039999992</v>
      </c>
      <c r="E1183" s="1">
        <v>0</v>
      </c>
      <c r="F1183" s="1">
        <v>0</v>
      </c>
      <c r="G1183" s="2">
        <f t="shared" si="22"/>
        <v>40746624.816</v>
      </c>
      <c r="H1183" s="2">
        <f t="shared" si="23"/>
        <v>3.9999991655349731E-2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65233740</v>
      </c>
      <c r="D1184" s="1">
        <f>BILANCA!E207</f>
        <v>69249692.039999992</v>
      </c>
      <c r="E1184" s="1">
        <v>0</v>
      </c>
      <c r="F1184" s="1">
        <v>0</v>
      </c>
      <c r="G1184" s="2">
        <f t="shared" si="22"/>
        <v>40950357.940080002</v>
      </c>
      <c r="H1184" s="2">
        <f t="shared" si="23"/>
        <v>3.9999991655349731E-2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56683868</v>
      </c>
      <c r="D1189" s="1">
        <f>BILANCA!E212</f>
        <v>60724336.93</v>
      </c>
      <c r="E1189" s="1">
        <v>0</v>
      </c>
      <c r="F1189" s="1">
        <v>0</v>
      </c>
      <c r="G1189" s="2">
        <f t="shared" si="22"/>
        <v>36695303.623159997</v>
      </c>
      <c r="H1189" s="2">
        <f t="shared" si="23"/>
        <v>7.0000000298023224E-2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8549872</v>
      </c>
      <c r="D1194" s="1">
        <f>BILANCA!E217</f>
        <v>8525355.1099999994</v>
      </c>
      <c r="E1194" s="1">
        <v>0</v>
      </c>
      <c r="F1194" s="1">
        <v>0</v>
      </c>
      <c r="G1194" s="2">
        <f t="shared" si="22"/>
        <v>5401722.8484199997</v>
      </c>
      <c r="H1194" s="2">
        <f t="shared" si="23"/>
        <v>0.10999999940395355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2074545905</v>
      </c>
      <c r="D1214" s="1">
        <f>BILANCA!E237</f>
        <v>2233857525</v>
      </c>
      <c r="E1214" s="1">
        <v>0</v>
      </c>
      <c r="F1214" s="1">
        <v>0</v>
      </c>
      <c r="G1214" s="2">
        <f t="shared" si="22"/>
        <v>1511262280.605</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2032455649</v>
      </c>
      <c r="D1215" s="1">
        <f>BILANCA!E238</f>
        <v>2150127172.8200002</v>
      </c>
      <c r="E1215" s="1">
        <v>0</v>
      </c>
      <c r="F1215" s="1">
        <v>0</v>
      </c>
      <c r="G1215" s="2">
        <f t="shared" si="22"/>
        <v>1469188718.7564802</v>
      </c>
      <c r="H1215" s="2">
        <f t="shared" si="23"/>
        <v>0.17999982833862305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2097689389</v>
      </c>
      <c r="D1216" s="1">
        <f>BILANCA!E239</f>
        <v>2219376864.8600001</v>
      </c>
      <c r="E1216" s="1">
        <v>0</v>
      </c>
      <c r="F1216" s="1">
        <v>0</v>
      </c>
      <c r="G1216" s="2">
        <f t="shared" si="22"/>
        <v>1522991246.6617601</v>
      </c>
      <c r="H1216" s="2">
        <f t="shared" si="23"/>
        <v>0.1399998664855957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2095631349</v>
      </c>
      <c r="D1217" s="1">
        <f>BILANCA!E240</f>
        <v>2217318825.0799999</v>
      </c>
      <c r="E1217" s="1">
        <v>0</v>
      </c>
      <c r="F1217" s="1">
        <v>0</v>
      </c>
      <c r="G1217" s="2">
        <f t="shared" si="22"/>
        <v>1528082945.8034401</v>
      </c>
      <c r="H1217" s="2">
        <f t="shared" si="23"/>
        <v>7.9999923706054688E-2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2058040</v>
      </c>
      <c r="D1218" s="1">
        <f>BILANCA!E241</f>
        <v>2058039.7800000003</v>
      </c>
      <c r="E1218" s="1">
        <v>0</v>
      </c>
      <c r="F1218" s="1">
        <v>0</v>
      </c>
      <c r="G1218" s="2">
        <f t="shared" si="22"/>
        <v>1450918.0966</v>
      </c>
      <c r="H1218" s="2">
        <f t="shared" si="23"/>
        <v>0.21999999973922968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65233740</v>
      </c>
      <c r="D1219" s="1">
        <f>BILANCA!E242</f>
        <v>69249692.040000007</v>
      </c>
      <c r="E1219" s="1">
        <v>0</v>
      </c>
      <c r="F1219" s="1">
        <v>0</v>
      </c>
      <c r="G1219" s="2">
        <f t="shared" si="22"/>
        <v>48081017.282880001</v>
      </c>
      <c r="H1219" s="2">
        <f t="shared" si="23"/>
        <v>4.0000006556510925E-2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65233740</v>
      </c>
      <c r="D1220" s="1">
        <f>BILANCA!E243</f>
        <v>69249692.040000007</v>
      </c>
      <c r="E1220" s="1">
        <v>0</v>
      </c>
      <c r="F1220" s="1">
        <v>0</v>
      </c>
      <c r="G1220" s="2">
        <f t="shared" si="22"/>
        <v>48284750.406959996</v>
      </c>
      <c r="H1220" s="2">
        <f t="shared" si="23"/>
        <v>4.0000006556510925E-2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-30909253</v>
      </c>
      <c r="D1222" s="1">
        <f>BILANCA!E245</f>
        <v>-32598511.479999989</v>
      </c>
      <c r="E1222" s="1">
        <v>0</v>
      </c>
      <c r="F1222" s="1">
        <v>0</v>
      </c>
      <c r="G1222" s="2">
        <f t="shared" si="22"/>
        <v>-22969399.954439994</v>
      </c>
      <c r="H1222" s="2">
        <f t="shared" si="23"/>
        <v>0.47999998927116394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560939532</v>
      </c>
      <c r="D1223" s="1">
        <f>BILANCA!E246</f>
        <v>198361623.36000001</v>
      </c>
      <c r="E1223" s="1">
        <v>0</v>
      </c>
      <c r="F1223" s="1">
        <v>0</v>
      </c>
      <c r="G1223" s="2">
        <f t="shared" si="22"/>
        <v>229839066.8928</v>
      </c>
      <c r="H1223" s="2">
        <f t="shared" si="23"/>
        <v>0.36000001430511475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511932874</v>
      </c>
      <c r="D1224" s="1">
        <f>BILANCA!E247</f>
        <v>162566389.84</v>
      </c>
      <c r="E1224" s="1">
        <v>0</v>
      </c>
      <c r="F1224" s="1">
        <v>0</v>
      </c>
      <c r="G1224" s="2">
        <f t="shared" si="22"/>
        <v>201732822.53688002</v>
      </c>
      <c r="H1224" s="2">
        <f t="shared" si="23"/>
        <v>0.15999999642372131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49006658</v>
      </c>
      <c r="D1226" s="1">
        <f>BILANCA!E249</f>
        <v>35795233.520000003</v>
      </c>
      <c r="E1226" s="1">
        <v>0</v>
      </c>
      <c r="F1226" s="1">
        <v>0</v>
      </c>
      <c r="G1226" s="2">
        <f t="shared" si="22"/>
        <v>29305101.384719998</v>
      </c>
      <c r="H1226" s="2">
        <f t="shared" si="23"/>
        <v>0.47999999672174454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591848785</v>
      </c>
      <c r="D1227" s="1">
        <f>BILANCA!E250</f>
        <v>230960134.84</v>
      </c>
      <c r="E1227" s="1">
        <v>0</v>
      </c>
      <c r="F1227" s="1">
        <v>0</v>
      </c>
      <c r="G1227" s="2">
        <f t="shared" si="22"/>
        <v>257119649.34191999</v>
      </c>
      <c r="H1227" s="2">
        <f t="shared" si="23"/>
        <v>0.15999999642372131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591848785</v>
      </c>
      <c r="D1229" s="1">
        <f>BILANCA!E252</f>
        <v>230960134.84</v>
      </c>
      <c r="E1229" s="1">
        <v>0</v>
      </c>
      <c r="F1229" s="1">
        <v>0</v>
      </c>
      <c r="G1229" s="2">
        <f t="shared" si="22"/>
        <v>259227187.45128</v>
      </c>
      <c r="H1229" s="2">
        <f t="shared" si="23"/>
        <v>0.15999999642372131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71438118</v>
      </c>
      <c r="D1232" s="1">
        <f>BILANCA!E255</f>
        <v>113670231.2</v>
      </c>
      <c r="E1232" s="1">
        <v>0</v>
      </c>
      <c r="F1232" s="1">
        <v>0</v>
      </c>
      <c r="G1232" s="2">
        <f t="shared" si="22"/>
        <v>74395866.519600004</v>
      </c>
      <c r="H1232" s="2">
        <f t="shared" si="23"/>
        <v>0.20000000298023224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1561391</v>
      </c>
      <c r="D1233" s="1">
        <f>BILANCA!E256</f>
        <v>2658632.46</v>
      </c>
      <c r="E1233" s="1">
        <v>0</v>
      </c>
      <c r="F1233" s="1">
        <v>0</v>
      </c>
      <c r="G1233" s="2">
        <f t="shared" si="22"/>
        <v>1719663.98</v>
      </c>
      <c r="H1233" s="2">
        <f t="shared" si="23"/>
        <v>0.4599999999627471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2801502279</v>
      </c>
      <c r="D1236" s="1">
        <f>BILANCA!E259</f>
        <v>2716923221.98</v>
      </c>
      <c r="E1236" s="1">
        <v>0</v>
      </c>
      <c r="F1236" s="1">
        <v>0</v>
      </c>
      <c r="G1236" s="2">
        <f t="shared" si="22"/>
        <v>2083543226.9088802</v>
      </c>
      <c r="H1236" s="2">
        <f t="shared" si="23"/>
        <v>1.9999980926513672E-2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2801502279</v>
      </c>
      <c r="D1237" s="1">
        <f>BILANCA!E260</f>
        <v>2716923221.98</v>
      </c>
      <c r="E1237" s="1">
        <v>0</v>
      </c>
      <c r="F1237" s="1">
        <v>0</v>
      </c>
      <c r="G1237" s="2">
        <f t="shared" si="22"/>
        <v>2091778575.6318402</v>
      </c>
      <c r="H1237" s="2">
        <f t="shared" si="23"/>
        <v>1.9999980926513672E-2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10047862</v>
      </c>
      <c r="D1238" s="1">
        <f>BILANCA!E262</f>
        <v>9020866.8099999987</v>
      </c>
      <c r="E1238" s="1">
        <v>0</v>
      </c>
      <c r="F1238" s="1">
        <v>0</v>
      </c>
      <c r="G1238" s="2">
        <f t="shared" si="22"/>
        <v>7162846.8830999993</v>
      </c>
      <c r="H1238" s="2">
        <f t="shared" si="23"/>
        <v>0.19000000134110451</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8156300</v>
      </c>
      <c r="D1239" s="1">
        <f>BILANCA!E263</f>
        <v>10617000</v>
      </c>
      <c r="E1239" s="1">
        <v>0</v>
      </c>
      <c r="F1239" s="1">
        <v>0</v>
      </c>
      <c r="G1239" s="2">
        <f t="shared" si="22"/>
        <v>7523916.7999999998</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210360118</v>
      </c>
      <c r="D1240" s="1">
        <f>BILANCA!E264</f>
        <v>240360810.08000001</v>
      </c>
      <c r="E1240" s="1">
        <v>0</v>
      </c>
      <c r="F1240" s="1">
        <v>0</v>
      </c>
      <c r="G1240" s="2">
        <f t="shared" si="22"/>
        <v>177608006.70712</v>
      </c>
      <c r="H1240" s="2">
        <f t="shared" si="23"/>
        <v>8.0000013113021851E-2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3968565</v>
      </c>
      <c r="D1241" s="1">
        <f>BILANCA!E265</f>
        <v>4430465.95</v>
      </c>
      <c r="E1241" s="1">
        <v>0</v>
      </c>
      <c r="F1241" s="1">
        <v>0</v>
      </c>
      <c r="G1241" s="2">
        <f t="shared" si="22"/>
        <v>3310010.2002000003</v>
      </c>
      <c r="H1241" s="2">
        <f t="shared" si="23"/>
        <v>4.9999999813735485E-2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4368628</v>
      </c>
      <c r="D1242" s="1">
        <f>BILANCA!E266</f>
        <v>4217483.5</v>
      </c>
      <c r="E1242" s="1">
        <v>0</v>
      </c>
      <c r="F1242" s="1">
        <v>0</v>
      </c>
      <c r="G1242" s="2">
        <f t="shared" ref="G1242:G1479" si="24">B1242/1000*C1242+B1242/500*D1242</f>
        <v>3316131.1050000004</v>
      </c>
      <c r="H1242" s="2">
        <f t="shared" si="23"/>
        <v>0.5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432250</v>
      </c>
      <c r="E1243" s="1">
        <v>0</v>
      </c>
      <c r="F1243" s="1">
        <v>0</v>
      </c>
      <c r="G1243" s="2">
        <f t="shared" si="24"/>
        <v>224770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229917</v>
      </c>
      <c r="D1244" s="1">
        <f>BILANCA!E268</f>
        <v>223474.33</v>
      </c>
      <c r="E1244" s="1">
        <v>0</v>
      </c>
      <c r="F1244" s="1">
        <v>0</v>
      </c>
      <c r="G1244" s="2">
        <f t="shared" si="24"/>
        <v>176661.93725999998</v>
      </c>
      <c r="H1244" s="2">
        <f t="shared" si="23"/>
        <v>0.32999999998719431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859</v>
      </c>
      <c r="D1246" s="1">
        <f>BILANCA!E270</f>
        <v>829.62</v>
      </c>
      <c r="E1246" s="1">
        <v>0</v>
      </c>
      <c r="F1246" s="1">
        <v>0</v>
      </c>
      <c r="G1246" s="2">
        <f t="shared" si="24"/>
        <v>662.29712000000006</v>
      </c>
      <c r="H1246" s="2">
        <f t="shared" si="23"/>
        <v>0.37999999999999545</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14860593</v>
      </c>
      <c r="D1247" s="1">
        <f>BILANCA!E271</f>
        <v>7417595.2999999998</v>
      </c>
      <c r="E1247" s="1">
        <v>0</v>
      </c>
      <c r="F1247" s="1">
        <v>0</v>
      </c>
      <c r="G1247" s="2">
        <f t="shared" si="24"/>
        <v>7839686.8704000004</v>
      </c>
      <c r="H1247" s="2">
        <f t="shared" si="23"/>
        <v>0.29999999981373549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22202777</v>
      </c>
      <c r="D1263" s="1">
        <f>BILANCA!E287</f>
        <v>18707909.530000001</v>
      </c>
      <c r="E1263" s="1">
        <v>0</v>
      </c>
      <c r="F1263" s="1">
        <v>0</v>
      </c>
      <c r="G1263" s="2">
        <f t="shared" si="24"/>
        <v>16693206.896800002</v>
      </c>
      <c r="H1263" s="2">
        <f t="shared" si="23"/>
        <v>0.4699999988079071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28328662</v>
      </c>
      <c r="D1264" s="1">
        <f>BILANCA!E288</f>
        <v>22224964.429999996</v>
      </c>
      <c r="E1264" s="1">
        <v>0</v>
      </c>
      <c r="F1264" s="1">
        <v>0</v>
      </c>
      <c r="G1264" s="2">
        <f t="shared" si="24"/>
        <v>20450784.031659998</v>
      </c>
      <c r="H1264" s="2">
        <f t="shared" si="23"/>
        <v>0.42999999597668648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5442760</v>
      </c>
      <c r="D1265" s="1">
        <f>BILANCA!E289</f>
        <v>5268251.6599999992</v>
      </c>
      <c r="E1265" s="1">
        <v>0</v>
      </c>
      <c r="F1265" s="1">
        <v>0</v>
      </c>
      <c r="G1265" s="2">
        <f t="shared" si="24"/>
        <v>4506152.2562399991</v>
      </c>
      <c r="H1265" s="2">
        <f t="shared" si="23"/>
        <v>0.34000000078231096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8867335</v>
      </c>
      <c r="D1266" s="1">
        <f>BILANCA!E290</f>
        <v>19029643.850000001</v>
      </c>
      <c r="E1266" s="1">
        <v>0</v>
      </c>
      <c r="F1266" s="1">
        <v>0</v>
      </c>
      <c r="G1266" s="2">
        <f t="shared" si="24"/>
        <v>13280234.224099999</v>
      </c>
      <c r="H1266" s="2">
        <f t="shared" si="23"/>
        <v>0.14999999850988388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65233740</v>
      </c>
      <c r="D1270" s="1">
        <f>BILANCA!E294</f>
        <v>69249692.039999992</v>
      </c>
      <c r="E1270" s="1">
        <v>0</v>
      </c>
      <c r="F1270" s="1">
        <v>0</v>
      </c>
      <c r="G1270" s="2">
        <f t="shared" si="24"/>
        <v>58471406.610959992</v>
      </c>
      <c r="H1270" s="2">
        <f t="shared" si="23"/>
        <v>3.9999991655349731E-2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2654313</v>
      </c>
      <c r="D1273" s="1">
        <f>BILANCA!E297</f>
        <v>1698854.0100000002</v>
      </c>
      <c r="E1273" s="1">
        <v>0</v>
      </c>
      <c r="F1273" s="1">
        <v>0</v>
      </c>
      <c r="G1273" s="2">
        <f t="shared" si="24"/>
        <v>1755086.0958</v>
      </c>
      <c r="H1273" s="2">
        <f t="shared" si="23"/>
        <v>1.0000000242143869E-2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1874133</v>
      </c>
      <c r="D1274" s="1">
        <f>BILANCA!E298</f>
        <v>230614.54</v>
      </c>
      <c r="E1274" s="1">
        <v>0</v>
      </c>
      <c r="F1274" s="1">
        <v>0</v>
      </c>
      <c r="G1274" s="2">
        <f t="shared" si="24"/>
        <v>679590.36528000003</v>
      </c>
      <c r="H1274" s="2">
        <f t="shared" si="23"/>
        <v>0.45999999999185093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243574</v>
      </c>
      <c r="D1275" s="1">
        <f>BILANCA!E299</f>
        <v>1610444.26</v>
      </c>
      <c r="E1275" s="1">
        <v>0</v>
      </c>
      <c r="F1275" s="1">
        <v>0</v>
      </c>
      <c r="G1275" s="2">
        <f t="shared" si="24"/>
        <v>1011623.0558399999</v>
      </c>
      <c r="H1275" s="2">
        <f t="shared" si="23"/>
        <v>0.26000000000931323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243310</v>
      </c>
      <c r="D1276" s="1">
        <f>BILANCA!E300</f>
        <v>72113.759999999995</v>
      </c>
      <c r="E1276" s="1">
        <v>0</v>
      </c>
      <c r="F1276" s="1">
        <v>0</v>
      </c>
      <c r="G1276" s="2">
        <f t="shared" si="24"/>
        <v>113548.49335999999</v>
      </c>
      <c r="H1276" s="2">
        <f t="shared" si="23"/>
        <v>0.24000000000523869</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33051</v>
      </c>
      <c r="D1278" s="1">
        <f>BILANCA!E302</f>
        <v>114370.93</v>
      </c>
      <c r="E1278" s="1">
        <v>0</v>
      </c>
      <c r="F1278" s="1">
        <v>0</v>
      </c>
      <c r="G1278" s="2">
        <f t="shared" si="24"/>
        <v>77228.893699999986</v>
      </c>
      <c r="H1278" s="2">
        <f t="shared" si="23"/>
        <v>7.0000000006984919E-2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45441861</v>
      </c>
      <c r="D1299" s="6">
        <f>'RAS-funkcijski'!E5</f>
        <v>45769972.480000004</v>
      </c>
      <c r="E1299" s="6">
        <v>0</v>
      </c>
      <c r="F1299" s="6">
        <v>0</v>
      </c>
      <c r="G1299" s="7">
        <f t="shared" si="24"/>
        <v>136981.80596000003</v>
      </c>
      <c r="H1299" s="7">
        <f t="shared" si="23"/>
        <v>0.48000000417232513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42025236</v>
      </c>
      <c r="D1300" s="1">
        <f>'RAS-funkcijski'!E6</f>
        <v>42276961.900000006</v>
      </c>
      <c r="E1300" s="1">
        <v>0</v>
      </c>
      <c r="F1300" s="1">
        <v>0</v>
      </c>
      <c r="G1300" s="2">
        <f t="shared" si="24"/>
        <v>253158.31960000005</v>
      </c>
      <c r="H1300" s="2">
        <f t="shared" si="23"/>
        <v>9.9999994039535522E-2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39957896</v>
      </c>
      <c r="D1301" s="1">
        <f>'RAS-funkcijski'!E7</f>
        <v>41278584.280000001</v>
      </c>
      <c r="E1301" s="1">
        <v>0</v>
      </c>
      <c r="F1301" s="1">
        <v>0</v>
      </c>
      <c r="G1301" s="2">
        <f t="shared" si="24"/>
        <v>367545.19368000003</v>
      </c>
      <c r="H1301" s="2">
        <f t="shared" si="23"/>
        <v>0.2800000011920929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2067340</v>
      </c>
      <c r="D1302" s="1">
        <f>'RAS-funkcijski'!E8</f>
        <v>998377.62000000116</v>
      </c>
      <c r="E1302" s="1">
        <v>0</v>
      </c>
      <c r="F1302" s="1">
        <v>0</v>
      </c>
      <c r="G1302" s="2">
        <f t="shared" si="24"/>
        <v>16256.38096000001</v>
      </c>
      <c r="H1302" s="2">
        <f t="shared" si="23"/>
        <v>0.37999999884050339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3416625</v>
      </c>
      <c r="D1307" s="1">
        <f>'RAS-funkcijski'!E13</f>
        <v>3493010.58</v>
      </c>
      <c r="E1307" s="1">
        <v>0</v>
      </c>
      <c r="F1307" s="1">
        <v>0</v>
      </c>
      <c r="G1307" s="2">
        <f t="shared" si="24"/>
        <v>93623.815439999991</v>
      </c>
      <c r="H1307" s="2">
        <f t="shared" si="23"/>
        <v>0.41999999992549419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3416625</v>
      </c>
      <c r="D1310" s="1">
        <f>'RAS-funkcijski'!E16</f>
        <v>3493010.58</v>
      </c>
      <c r="E1310" s="1">
        <v>0</v>
      </c>
      <c r="F1310" s="1">
        <v>0</v>
      </c>
      <c r="G1310" s="2">
        <f t="shared" si="24"/>
        <v>124831.75392</v>
      </c>
      <c r="H1310" s="2">
        <f t="shared" si="23"/>
        <v>0.41999999992549419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2423117</v>
      </c>
      <c r="D1322" s="1">
        <f>'RAS-funkcijski'!E28</f>
        <v>2702190.44</v>
      </c>
      <c r="E1322" s="1">
        <v>0</v>
      </c>
      <c r="F1322" s="1">
        <v>0</v>
      </c>
      <c r="G1322" s="2">
        <f t="shared" si="24"/>
        <v>187859.94912</v>
      </c>
      <c r="H1322" s="2">
        <f t="shared" si="23"/>
        <v>0.43999999994412065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2423117</v>
      </c>
      <c r="D1324" s="1">
        <f>'RAS-funkcijski'!E30</f>
        <v>2702190.44</v>
      </c>
      <c r="E1324" s="1">
        <v>0</v>
      </c>
      <c r="F1324" s="1">
        <v>0</v>
      </c>
      <c r="G1324" s="2">
        <f t="shared" si="24"/>
        <v>203514.94487999997</v>
      </c>
      <c r="H1324" s="2">
        <f t="shared" si="23"/>
        <v>0.43999999994412065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30883595</v>
      </c>
      <c r="D1329" s="1">
        <f>'RAS-funkcijski'!E35</f>
        <v>37371183.030000001</v>
      </c>
      <c r="E1329" s="1">
        <v>0</v>
      </c>
      <c r="F1329" s="1">
        <v>0</v>
      </c>
      <c r="G1329" s="2">
        <f t="shared" si="24"/>
        <v>3274404.7928599999</v>
      </c>
      <c r="H1329" s="2">
        <f t="shared" si="23"/>
        <v>3.0000001192092896E-2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3986693</v>
      </c>
      <c r="D1330" s="1">
        <f>'RAS-funkcijski'!E36</f>
        <v>5052422.92</v>
      </c>
      <c r="E1330" s="1">
        <v>0</v>
      </c>
      <c r="F1330" s="1">
        <v>0</v>
      </c>
      <c r="G1330" s="2">
        <f t="shared" si="24"/>
        <v>450929.24288000003</v>
      </c>
      <c r="H1330" s="2">
        <f t="shared" si="23"/>
        <v>8.0000000074505806E-2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3986693</v>
      </c>
      <c r="D1331" s="1">
        <f>'RAS-funkcijski'!E37</f>
        <v>5052422.92</v>
      </c>
      <c r="E1331" s="1">
        <v>0</v>
      </c>
      <c r="F1331" s="1">
        <v>0</v>
      </c>
      <c r="G1331" s="2">
        <f t="shared" si="24"/>
        <v>465020.78172000003</v>
      </c>
      <c r="H1331" s="2">
        <f t="shared" si="23"/>
        <v>8.0000000074505806E-2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198126</v>
      </c>
      <c r="D1348" s="1">
        <f>'RAS-funkcijski'!E54</f>
        <v>460044.07</v>
      </c>
      <c r="E1348" s="1">
        <v>0</v>
      </c>
      <c r="F1348" s="1">
        <v>0</v>
      </c>
      <c r="G1348" s="2">
        <f t="shared" si="24"/>
        <v>55910.707000000009</v>
      </c>
      <c r="H1348" s="2">
        <f t="shared" si="27"/>
        <v>7.0000000006984919E-2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198126</v>
      </c>
      <c r="D1349" s="1">
        <f>'RAS-funkcijski'!E55</f>
        <v>460044.07</v>
      </c>
      <c r="E1349" s="1">
        <v>0</v>
      </c>
      <c r="F1349" s="1">
        <v>0</v>
      </c>
      <c r="G1349" s="2">
        <f t="shared" si="24"/>
        <v>57028.921139999999</v>
      </c>
      <c r="H1349" s="2">
        <f t="shared" si="27"/>
        <v>7.0000000006984919E-2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472692</v>
      </c>
      <c r="D1355" s="1">
        <f>'RAS-funkcijski'!E61</f>
        <v>390265.63</v>
      </c>
      <c r="E1355" s="1">
        <v>0</v>
      </c>
      <c r="F1355" s="1">
        <v>0</v>
      </c>
      <c r="G1355" s="2">
        <f t="shared" si="24"/>
        <v>71433.725820000007</v>
      </c>
      <c r="H1355" s="2">
        <f t="shared" si="27"/>
        <v>0.36999999999534339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472692</v>
      </c>
      <c r="D1358" s="1">
        <f>'RAS-funkcijski'!E64</f>
        <v>390265.63</v>
      </c>
      <c r="E1358" s="1">
        <v>0</v>
      </c>
      <c r="F1358" s="1">
        <v>0</v>
      </c>
      <c r="G1358" s="2">
        <f t="shared" si="24"/>
        <v>75193.395600000003</v>
      </c>
      <c r="H1358" s="2">
        <f t="shared" si="27"/>
        <v>0.36999999999534339</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6518624</v>
      </c>
      <c r="D1360" s="1">
        <f>'RAS-funkcijski'!E66</f>
        <v>9199868.2599999998</v>
      </c>
      <c r="E1360" s="1">
        <v>0</v>
      </c>
      <c r="F1360" s="1">
        <v>0</v>
      </c>
      <c r="G1360" s="2">
        <f t="shared" si="24"/>
        <v>1544938.3522400002</v>
      </c>
      <c r="H1360" s="2">
        <f t="shared" si="27"/>
        <v>0.25999999977648258</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5518624</v>
      </c>
      <c r="D1365" s="1">
        <f>'RAS-funkcijski'!E71</f>
        <v>8499868.2599999998</v>
      </c>
      <c r="E1365" s="1">
        <v>0</v>
      </c>
      <c r="F1365" s="1">
        <v>0</v>
      </c>
      <c r="G1365" s="2">
        <f t="shared" si="24"/>
        <v>1508730.15484</v>
      </c>
      <c r="H1365" s="2">
        <f t="shared" si="27"/>
        <v>0.25999999977648258</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1000000</v>
      </c>
      <c r="D1366" s="1">
        <f>'RAS-funkcijski'!E72</f>
        <v>700000</v>
      </c>
      <c r="E1366" s="1">
        <v>0</v>
      </c>
      <c r="F1366" s="1">
        <v>0</v>
      </c>
      <c r="G1366" s="2">
        <f t="shared" si="24"/>
        <v>163200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19707460</v>
      </c>
      <c r="D1368" s="1">
        <f>'RAS-funkcijski'!E74</f>
        <v>22268582.149999999</v>
      </c>
      <c r="E1368" s="1">
        <v>0</v>
      </c>
      <c r="F1368" s="1">
        <v>0</v>
      </c>
      <c r="G1368" s="2">
        <f t="shared" si="24"/>
        <v>4497123.7010000004</v>
      </c>
      <c r="H1368" s="2">
        <f t="shared" si="27"/>
        <v>0.14999999850988388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21217729</v>
      </c>
      <c r="D1369" s="1">
        <f>'RAS-funkcijski'!E75</f>
        <v>29042974.870000005</v>
      </c>
      <c r="E1369" s="1">
        <v>0</v>
      </c>
      <c r="F1369" s="1">
        <v>0</v>
      </c>
      <c r="G1369" s="2">
        <f t="shared" si="24"/>
        <v>5630561.1905399999</v>
      </c>
      <c r="H1369" s="2">
        <f t="shared" si="27"/>
        <v>0.12999999523162842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6896217</v>
      </c>
      <c r="D1370" s="1">
        <f>'RAS-funkcijski'!E76</f>
        <v>13171163.890000001</v>
      </c>
      <c r="E1370" s="1">
        <v>0</v>
      </c>
      <c r="F1370" s="1">
        <v>0</v>
      </c>
      <c r="G1370" s="2">
        <f t="shared" si="24"/>
        <v>2393175.2241599998</v>
      </c>
      <c r="H1370" s="2">
        <f t="shared" si="27"/>
        <v>0.10999999940395355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5992566</v>
      </c>
      <c r="D1371" s="1">
        <f>'RAS-funkcijski'!E77</f>
        <v>7179867.5300000003</v>
      </c>
      <c r="E1371" s="1">
        <v>0</v>
      </c>
      <c r="F1371" s="1">
        <v>0</v>
      </c>
      <c r="G1371" s="2">
        <f t="shared" si="24"/>
        <v>1485717.9773800001</v>
      </c>
      <c r="H1371" s="2">
        <f t="shared" si="27"/>
        <v>0.46999999973922968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5621940</v>
      </c>
      <c r="D1372" s="1">
        <f>'RAS-funkcijski'!E78</f>
        <v>6611731.1600000001</v>
      </c>
      <c r="E1372" s="1">
        <v>0</v>
      </c>
      <c r="F1372" s="1">
        <v>0</v>
      </c>
      <c r="G1372" s="2">
        <f t="shared" si="24"/>
        <v>1394559.77168</v>
      </c>
      <c r="H1372" s="2">
        <f t="shared" si="27"/>
        <v>0.16000000014901161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86503</v>
      </c>
      <c r="D1373" s="1">
        <f>'RAS-funkcijski'!E79</f>
        <v>126821.85</v>
      </c>
      <c r="E1373" s="1">
        <v>0</v>
      </c>
      <c r="F1373" s="1">
        <v>0</v>
      </c>
      <c r="G1373" s="2">
        <f t="shared" si="24"/>
        <v>25511.002499999999</v>
      </c>
      <c r="H1373" s="2">
        <f t="shared" si="27"/>
        <v>0.14999999999417923</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2620503</v>
      </c>
      <c r="D1375" s="1">
        <f>'RAS-funkcijski'!E81</f>
        <v>1953390.44</v>
      </c>
      <c r="E1375" s="1">
        <v>0</v>
      </c>
      <c r="F1375" s="1">
        <v>0</v>
      </c>
      <c r="G1375" s="2">
        <f t="shared" si="24"/>
        <v>502600.85875999997</v>
      </c>
      <c r="H1375" s="2">
        <f t="shared" si="27"/>
        <v>0.43999999994412065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143868160</v>
      </c>
      <c r="D1376" s="1">
        <f>'RAS-funkcijski'!E82</f>
        <v>213894789.75</v>
      </c>
      <c r="E1376" s="1">
        <v>0</v>
      </c>
      <c r="F1376" s="1">
        <v>0</v>
      </c>
      <c r="G1376" s="2">
        <f t="shared" si="24"/>
        <v>44589303.681000002</v>
      </c>
      <c r="H1376" s="2">
        <f t="shared" si="27"/>
        <v>0.25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143868160</v>
      </c>
      <c r="D1378" s="1">
        <f>'RAS-funkcijski'!E84</f>
        <v>213894789.75</v>
      </c>
      <c r="E1378" s="1">
        <v>0</v>
      </c>
      <c r="F1378" s="1">
        <v>0</v>
      </c>
      <c r="G1378" s="2">
        <f t="shared" si="24"/>
        <v>45732619.159999996</v>
      </c>
      <c r="H1378" s="2">
        <f t="shared" si="27"/>
        <v>0.25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1983003</v>
      </c>
      <c r="D1383" s="1">
        <f>'RAS-funkcijski'!E89</f>
        <v>2266004.2400000002</v>
      </c>
      <c r="E1383" s="1">
        <v>0</v>
      </c>
      <c r="F1383" s="1">
        <v>0</v>
      </c>
      <c r="G1383" s="2">
        <f t="shared" si="24"/>
        <v>553775.97580000013</v>
      </c>
      <c r="H1383" s="2">
        <f t="shared" si="27"/>
        <v>0.24000000022351742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1552878</v>
      </c>
      <c r="D1398" s="1">
        <f>'RAS-funkcijski'!E104</f>
        <v>1904524.24</v>
      </c>
      <c r="E1398" s="1">
        <v>0</v>
      </c>
      <c r="F1398" s="1">
        <v>0</v>
      </c>
      <c r="G1398" s="2">
        <f t="shared" si="24"/>
        <v>536192.64800000004</v>
      </c>
      <c r="H1398" s="2">
        <f t="shared" si="27"/>
        <v>0.23999999999068677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430125</v>
      </c>
      <c r="D1400" s="1">
        <f>'RAS-funkcijski'!E106</f>
        <v>361480</v>
      </c>
      <c r="E1400" s="1">
        <v>0</v>
      </c>
      <c r="F1400" s="1">
        <v>0</v>
      </c>
      <c r="G1400" s="2">
        <f t="shared" si="24"/>
        <v>117614.67</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69130070</v>
      </c>
      <c r="D1401" s="1">
        <f>'RAS-funkcijski'!E107</f>
        <v>47406597.969999999</v>
      </c>
      <c r="E1401" s="1">
        <v>0</v>
      </c>
      <c r="F1401" s="1">
        <v>0</v>
      </c>
      <c r="G1401" s="2">
        <f t="shared" si="24"/>
        <v>16886156.391819999</v>
      </c>
      <c r="H1401" s="2">
        <f t="shared" si="27"/>
        <v>3.0000001192092896E-2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29262262</v>
      </c>
      <c r="D1402" s="1">
        <f>'RAS-funkcijski'!E108</f>
        <v>37207363.109999999</v>
      </c>
      <c r="E1402" s="1">
        <v>0</v>
      </c>
      <c r="F1402" s="1">
        <v>0</v>
      </c>
      <c r="G1402" s="2">
        <f t="shared" si="24"/>
        <v>10782406.774879999</v>
      </c>
      <c r="H1402" s="2">
        <f t="shared" si="27"/>
        <v>0.10999999940395355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39867808</v>
      </c>
      <c r="D1403" s="1">
        <f>'RAS-funkcijski'!E109</f>
        <v>10199234.859999999</v>
      </c>
      <c r="E1403" s="1">
        <v>0</v>
      </c>
      <c r="F1403" s="1">
        <v>0</v>
      </c>
      <c r="G1403" s="2">
        <f t="shared" si="24"/>
        <v>6327959.1605999991</v>
      </c>
      <c r="H1403" s="2">
        <f t="shared" si="27"/>
        <v>0.14000000059604645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51221446</v>
      </c>
      <c r="D1408" s="1">
        <f>'RAS-funkcijski'!E114</f>
        <v>31613645.07</v>
      </c>
      <c r="E1408" s="1">
        <v>0</v>
      </c>
      <c r="F1408" s="1">
        <v>0</v>
      </c>
      <c r="G1408" s="2">
        <f t="shared" si="24"/>
        <v>12589360.975400001</v>
      </c>
      <c r="H1408" s="2">
        <f t="shared" si="27"/>
        <v>7.0000000298023224E-2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45880090</v>
      </c>
      <c r="D1409" s="1">
        <f>'RAS-funkcijski'!E115</f>
        <v>24187306.039999999</v>
      </c>
      <c r="E1409" s="1">
        <v>0</v>
      </c>
      <c r="F1409" s="1">
        <v>0</v>
      </c>
      <c r="G1409" s="2">
        <f t="shared" si="24"/>
        <v>10462271.930879999</v>
      </c>
      <c r="H1409" s="2">
        <f t="shared" si="27"/>
        <v>3.9999999105930328E-2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21961075</v>
      </c>
      <c r="D1410" s="1">
        <f>'RAS-funkcijski'!E116</f>
        <v>21439749.73</v>
      </c>
      <c r="E1410" s="1">
        <v>0</v>
      </c>
      <c r="F1410" s="1">
        <v>0</v>
      </c>
      <c r="G1410" s="2">
        <f t="shared" si="24"/>
        <v>7262144.3395199999</v>
      </c>
      <c r="H1410" s="2">
        <f t="shared" si="27"/>
        <v>0.26999999955296516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23919015</v>
      </c>
      <c r="D1411" s="1">
        <f>'RAS-funkcijski'!E117</f>
        <v>2747556.31</v>
      </c>
      <c r="E1411" s="1">
        <v>0</v>
      </c>
      <c r="F1411" s="1">
        <v>0</v>
      </c>
      <c r="G1411" s="2">
        <f t="shared" si="24"/>
        <v>3323796.4210600005</v>
      </c>
      <c r="H1411" s="2">
        <f t="shared" si="27"/>
        <v>0.31000000005587935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3138286</v>
      </c>
      <c r="D1420" s="1">
        <f>'RAS-funkcijski'!E126</f>
        <v>4216002.08</v>
      </c>
      <c r="E1420" s="1">
        <v>0</v>
      </c>
      <c r="F1420" s="1">
        <v>0</v>
      </c>
      <c r="G1420" s="2">
        <f t="shared" si="24"/>
        <v>1411575.39952</v>
      </c>
      <c r="H1420" s="2">
        <f t="shared" si="27"/>
        <v>8.0000000074505806E-2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2203070</v>
      </c>
      <c r="D1422" s="1">
        <f>'RAS-funkcijski'!E128</f>
        <v>3210336.95</v>
      </c>
      <c r="E1422" s="1">
        <v>0</v>
      </c>
      <c r="F1422" s="1">
        <v>0</v>
      </c>
      <c r="G1422" s="2">
        <f t="shared" si="24"/>
        <v>1069344.2435999999</v>
      </c>
      <c r="H1422" s="2">
        <f t="shared" si="27"/>
        <v>4.9999999813735485E-2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18097123</v>
      </c>
      <c r="D1423" s="1">
        <f>'RAS-funkcijski'!E129</f>
        <v>17394641.859999999</v>
      </c>
      <c r="E1423" s="1">
        <v>0</v>
      </c>
      <c r="F1423" s="1">
        <v>0</v>
      </c>
      <c r="G1423" s="2">
        <f t="shared" si="24"/>
        <v>6610800.8399999999</v>
      </c>
      <c r="H1423" s="2">
        <f t="shared" si="27"/>
        <v>0.14000000059604645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6938830</v>
      </c>
      <c r="D1424" s="1">
        <f>'RAS-funkcijski'!E130</f>
        <v>6146966.5800000001</v>
      </c>
      <c r="E1424" s="1">
        <v>0</v>
      </c>
      <c r="F1424" s="1">
        <v>0</v>
      </c>
      <c r="G1424" s="2">
        <f t="shared" si="24"/>
        <v>2423328.1581600001</v>
      </c>
      <c r="H1424" s="2">
        <f t="shared" si="27"/>
        <v>0.41999999992549419</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6938830</v>
      </c>
      <c r="D1426" s="1">
        <f>'RAS-funkcijski'!E132</f>
        <v>6146966.5800000001</v>
      </c>
      <c r="E1426" s="1">
        <v>0</v>
      </c>
      <c r="F1426" s="1">
        <v>0</v>
      </c>
      <c r="G1426" s="2">
        <f t="shared" si="24"/>
        <v>2461793.6844800003</v>
      </c>
      <c r="H1426" s="2">
        <f t="shared" si="27"/>
        <v>0.41999999992549419</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3733463</v>
      </c>
      <c r="D1427" s="1">
        <f>'RAS-funkcijski'!E133</f>
        <v>3450438</v>
      </c>
      <c r="E1427" s="1">
        <v>0</v>
      </c>
      <c r="F1427" s="1">
        <v>0</v>
      </c>
      <c r="G1427" s="2">
        <f t="shared" si="24"/>
        <v>1371829.7310000001</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3259415</v>
      </c>
      <c r="D1429" s="1">
        <f>'RAS-funkcijski'!E135</f>
        <v>3319424.97</v>
      </c>
      <c r="E1429" s="1">
        <v>0</v>
      </c>
      <c r="F1429" s="1">
        <v>0</v>
      </c>
      <c r="G1429" s="2">
        <f t="shared" si="24"/>
        <v>1296672.7071400001</v>
      </c>
      <c r="H1429" s="2">
        <f t="shared" si="27"/>
        <v>2.9999999795109034E-2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20250</v>
      </c>
      <c r="D1431" s="1">
        <f>'RAS-funkcijski'!E137</f>
        <v>34875</v>
      </c>
      <c r="E1431" s="1">
        <v>0</v>
      </c>
      <c r="F1431" s="1">
        <v>0</v>
      </c>
      <c r="G1431" s="2">
        <f t="shared" si="24"/>
        <v>11970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4145165</v>
      </c>
      <c r="D1434" s="1">
        <f>'RAS-funkcijski'!E140</f>
        <v>4442937.3100000005</v>
      </c>
      <c r="E1434" s="1">
        <v>0</v>
      </c>
      <c r="F1434" s="1">
        <v>0</v>
      </c>
      <c r="G1434" s="2">
        <f t="shared" si="24"/>
        <v>1772221.3883200004</v>
      </c>
      <c r="H1434" s="2">
        <f t="shared" si="27"/>
        <v>0.31000000052154064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384266104</v>
      </c>
      <c r="D1435" s="13">
        <f>'RAS-funkcijski'!E141</f>
        <v>427461999.70999998</v>
      </c>
      <c r="E1435" s="13">
        <v>0</v>
      </c>
      <c r="F1435" s="13">
        <v>0</v>
      </c>
      <c r="G1435" s="14">
        <f t="shared" si="24"/>
        <v>169769044.16854</v>
      </c>
      <c r="H1435" s="14">
        <f t="shared" si="27"/>
        <v>0.29000002145767212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10539337.01</v>
      </c>
      <c r="D1436" s="6">
        <f>'P-VRIO'!E5</f>
        <v>4250618.5399999991</v>
      </c>
      <c r="E1436" s="6">
        <v>0</v>
      </c>
      <c r="F1436" s="6">
        <v>0</v>
      </c>
      <c r="G1436" s="7">
        <f t="shared" si="24"/>
        <v>19040.574089999998</v>
      </c>
      <c r="H1436" s="7">
        <f t="shared" si="27"/>
        <v>0.47000000067055225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9553.52</v>
      </c>
      <c r="E1437" s="1">
        <v>0</v>
      </c>
      <c r="F1437" s="1">
        <v>0</v>
      </c>
      <c r="G1437" s="2">
        <f t="shared" si="24"/>
        <v>38.214080000000003</v>
      </c>
      <c r="H1437" s="2">
        <f t="shared" si="27"/>
        <v>0.47999999999956344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9553.52</v>
      </c>
      <c r="E1438" s="1">
        <v>0</v>
      </c>
      <c r="F1438" s="1">
        <v>0</v>
      </c>
      <c r="G1438" s="2">
        <f t="shared" si="24"/>
        <v>57.321120000000001</v>
      </c>
      <c r="H1438" s="2">
        <f t="shared" si="27"/>
        <v>0.47999999999956344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9553.52</v>
      </c>
      <c r="E1440" s="1">
        <v>0</v>
      </c>
      <c r="F1440" s="1">
        <v>0</v>
      </c>
      <c r="G1440" s="2">
        <f t="shared" si="24"/>
        <v>95.535200000000003</v>
      </c>
      <c r="H1440" s="2">
        <f t="shared" si="27"/>
        <v>0.47999999999956344</v>
      </c>
      <c r="I1440" s="10">
        <f t="shared" si="28"/>
        <v>45.856895999958297</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10539337.01</v>
      </c>
      <c r="D1453" s="1">
        <f>'P-VRIO'!E22</f>
        <v>4241065.0199999996</v>
      </c>
      <c r="E1453" s="1">
        <v>0</v>
      </c>
      <c r="F1453" s="1">
        <v>0</v>
      </c>
      <c r="G1453" s="2">
        <f t="shared" si="24"/>
        <v>342386.40689999994</v>
      </c>
      <c r="H1453" s="2">
        <f t="shared" si="27"/>
        <v>2.9999999329447746E-2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10539337.01</v>
      </c>
      <c r="D1454" s="1">
        <f>'P-VRIO'!E23</f>
        <v>3197363.02</v>
      </c>
      <c r="E1454" s="1">
        <v>0</v>
      </c>
      <c r="F1454" s="1">
        <v>0</v>
      </c>
      <c r="G1454" s="2">
        <f t="shared" si="24"/>
        <v>321747.19795</v>
      </c>
      <c r="H1454" s="2">
        <f t="shared" si="27"/>
        <v>2.9999999795109034E-2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10539337.01</v>
      </c>
      <c r="D1456" s="1">
        <f>'P-VRIO'!E25</f>
        <v>3197363.02</v>
      </c>
      <c r="E1456" s="1">
        <v>0</v>
      </c>
      <c r="F1456" s="1">
        <v>0</v>
      </c>
      <c r="G1456" s="2">
        <f t="shared" si="24"/>
        <v>355615.32405000005</v>
      </c>
      <c r="H1456" s="2">
        <f t="shared" si="27"/>
        <v>2.9999999795109034E-2</v>
      </c>
      <c r="I1456" s="10">
        <f t="shared" si="30"/>
        <v>10668.459648637634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1043702</v>
      </c>
      <c r="E1461" s="1">
        <v>0</v>
      </c>
      <c r="F1461" s="1">
        <v>0</v>
      </c>
      <c r="G1461" s="2">
        <f t="shared" si="24"/>
        <v>54272.504000000001</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968300</v>
      </c>
      <c r="E1464" s="1">
        <v>0</v>
      </c>
      <c r="F1464" s="1">
        <v>0</v>
      </c>
      <c r="G1464" s="2">
        <f t="shared" si="24"/>
        <v>56161.4</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75112.710000000006</v>
      </c>
      <c r="E1467" s="1">
        <v>0</v>
      </c>
      <c r="F1467" s="1">
        <v>0</v>
      </c>
      <c r="G1467" s="2">
        <f t="shared" si="24"/>
        <v>4807.2134400000004</v>
      </c>
      <c r="H1467" s="2">
        <f t="shared" si="27"/>
        <v>0.28999999999359716</v>
      </c>
      <c r="I1467" s="10">
        <f t="shared" si="31"/>
        <v>1394.0918975692202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289.29000000000002</v>
      </c>
      <c r="E1468" s="1">
        <v>0</v>
      </c>
      <c r="F1468" s="1">
        <v>0</v>
      </c>
      <c r="G1468" s="2">
        <f t="shared" si="24"/>
        <v>19.093140000000002</v>
      </c>
      <c r="H1468" s="2">
        <f t="shared" si="27"/>
        <v>0.29000000000002046</v>
      </c>
      <c r="I1468" s="10">
        <f t="shared" si="31"/>
        <v>5.5370106000003911</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996349.75</v>
      </c>
      <c r="E1469" s="1">
        <v>0</v>
      </c>
      <c r="F1469" s="1">
        <v>0</v>
      </c>
      <c r="G1469" s="2">
        <f t="shared" si="24"/>
        <v>67751.78300000001</v>
      </c>
      <c r="H1469" s="2">
        <f t="shared" si="27"/>
        <v>0.25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996349.75</v>
      </c>
      <c r="E1475" s="1">
        <v>0</v>
      </c>
      <c r="F1475" s="1">
        <v>0</v>
      </c>
      <c r="G1475" s="2">
        <f t="shared" si="24"/>
        <v>79707.98</v>
      </c>
      <c r="H1475" s="2">
        <f t="shared" si="27"/>
        <v>0.25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9148.7800000000007</v>
      </c>
      <c r="E1476" s="1">
        <v>0</v>
      </c>
      <c r="F1476" s="1">
        <v>0</v>
      </c>
      <c r="G1476" s="2">
        <f t="shared" si="24"/>
        <v>750.19996000000003</v>
      </c>
      <c r="H1476" s="2">
        <f t="shared" si="27"/>
        <v>0.21999999999934516</v>
      </c>
      <c r="I1476" s="10">
        <f t="shared" ref="I1476:I1479" si="33">G1476*H1476</f>
        <v>165.04399119950875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987200.97</v>
      </c>
      <c r="E1477" s="1">
        <v>0</v>
      </c>
      <c r="F1477" s="1">
        <v>0</v>
      </c>
      <c r="G1477" s="2">
        <f t="shared" si="24"/>
        <v>82924.881479999996</v>
      </c>
      <c r="H1477" s="2">
        <f t="shared" si="27"/>
        <v>3.0000000027939677E-2</v>
      </c>
      <c r="I1477" s="10">
        <f t="shared" si="33"/>
        <v>2487.7464467168943</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130075274.26000001</v>
      </c>
      <c r="D1480" s="6"/>
      <c r="E1480" s="6">
        <v>0</v>
      </c>
      <c r="F1480" s="6">
        <v>0</v>
      </c>
      <c r="G1480" s="7">
        <f t="shared" ref="G1480:G1580" si="34">B1480/1000*C1480</f>
        <v>130075.27426000001</v>
      </c>
      <c r="H1480" s="7">
        <f t="shared" ref="H1480:H1580" si="35">ABS(C1480-ROUND(C1480,0))</f>
        <v>0.26000000536441803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477413630.77999997</v>
      </c>
      <c r="D1481" s="1">
        <v>0</v>
      </c>
      <c r="E1481" s="1">
        <v>0</v>
      </c>
      <c r="F1481" s="1">
        <v>0</v>
      </c>
      <c r="G1481" s="2">
        <f t="shared" si="34"/>
        <v>954827.26156000001</v>
      </c>
      <c r="H1481" s="2">
        <f t="shared" si="35"/>
        <v>0.22000002861022949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1002733.14</v>
      </c>
      <c r="D1482" s="1">
        <v>0</v>
      </c>
      <c r="E1482" s="1">
        <v>0</v>
      </c>
      <c r="F1482" s="1">
        <v>0</v>
      </c>
      <c r="G1482" s="2">
        <f t="shared" si="34"/>
        <v>3008.1994199999999</v>
      </c>
      <c r="H1482" s="2">
        <f t="shared" si="35"/>
        <v>0.14000000001396984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252370461.76999998</v>
      </c>
      <c r="D1483" s="1">
        <v>0</v>
      </c>
      <c r="E1483" s="1">
        <v>0</v>
      </c>
      <c r="F1483" s="1">
        <v>0</v>
      </c>
      <c r="G1483" s="2">
        <f t="shared" si="34"/>
        <v>1009481.84708</v>
      </c>
      <c r="H1483" s="2">
        <f t="shared" si="35"/>
        <v>0.23000001907348633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27865750.849999998</v>
      </c>
      <c r="D1484" s="1">
        <v>0</v>
      </c>
      <c r="E1484" s="1">
        <v>0</v>
      </c>
      <c r="F1484" s="1">
        <v>0</v>
      </c>
      <c r="G1484" s="2">
        <f t="shared" si="34"/>
        <v>139328.75425</v>
      </c>
      <c r="H1484" s="2">
        <f t="shared" si="35"/>
        <v>0.15000000223517418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85873346.530000001</v>
      </c>
      <c r="D1485" s="1">
        <v>0</v>
      </c>
      <c r="E1485" s="1">
        <v>0</v>
      </c>
      <c r="F1485" s="1">
        <v>0</v>
      </c>
      <c r="G1485" s="2">
        <f t="shared" si="34"/>
        <v>515240.07918</v>
      </c>
      <c r="H1485" s="2">
        <f t="shared" si="35"/>
        <v>0.4699999988079071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997535.42</v>
      </c>
      <c r="D1486" s="1">
        <v>0</v>
      </c>
      <c r="E1486" s="1">
        <v>0</v>
      </c>
      <c r="F1486" s="1">
        <v>0</v>
      </c>
      <c r="G1486" s="2">
        <f t="shared" si="34"/>
        <v>6982.7479400000002</v>
      </c>
      <c r="H1486" s="2">
        <f t="shared" si="35"/>
        <v>0.42000000004190952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4001169.42</v>
      </c>
      <c r="D1487" s="1">
        <v>0</v>
      </c>
      <c r="E1487" s="1">
        <v>0</v>
      </c>
      <c r="F1487" s="1">
        <v>0</v>
      </c>
      <c r="G1487" s="2">
        <f t="shared" si="34"/>
        <v>32009.355360000001</v>
      </c>
      <c r="H1487" s="2">
        <f t="shared" si="35"/>
        <v>0.41999999992549419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3443576.36</v>
      </c>
      <c r="D1489" s="1">
        <v>0</v>
      </c>
      <c r="E1489" s="1">
        <v>0</v>
      </c>
      <c r="F1489" s="1">
        <v>0</v>
      </c>
      <c r="G1489" s="2">
        <f t="shared" si="34"/>
        <v>34435.763599999998</v>
      </c>
      <c r="H1489" s="2">
        <f t="shared" si="35"/>
        <v>0.35999999986961484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48074253.339999996</v>
      </c>
      <c r="D1490" s="1">
        <v>0</v>
      </c>
      <c r="E1490" s="1">
        <v>0</v>
      </c>
      <c r="F1490" s="1">
        <v>0</v>
      </c>
      <c r="G1490" s="2">
        <f t="shared" si="34"/>
        <v>528816.78673999989</v>
      </c>
      <c r="H1490" s="2">
        <f t="shared" si="35"/>
        <v>0.33999999612569809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82114829.849999994</v>
      </c>
      <c r="D1491" s="1">
        <v>0</v>
      </c>
      <c r="E1491" s="1">
        <v>0</v>
      </c>
      <c r="F1491" s="1">
        <v>0</v>
      </c>
      <c r="G1491" s="2">
        <f t="shared" si="34"/>
        <v>985377.95819999999</v>
      </c>
      <c r="H1491" s="2">
        <f t="shared" si="35"/>
        <v>0.15000000596046448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177892691.35999998</v>
      </c>
      <c r="D1492" s="1">
        <v>0</v>
      </c>
      <c r="E1492" s="1">
        <v>0</v>
      </c>
      <c r="F1492" s="1">
        <v>0</v>
      </c>
      <c r="G1492" s="2">
        <f t="shared" si="34"/>
        <v>2312604.9876799998</v>
      </c>
      <c r="H1492" s="2">
        <f t="shared" si="35"/>
        <v>0.35999998450279236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46147744.509999998</v>
      </c>
      <c r="D1493" s="1">
        <v>0</v>
      </c>
      <c r="E1493" s="1">
        <v>0</v>
      </c>
      <c r="F1493" s="1">
        <v>0</v>
      </c>
      <c r="G1493" s="2">
        <f t="shared" si="34"/>
        <v>646068.42313999997</v>
      </c>
      <c r="H1493" s="2">
        <f t="shared" si="35"/>
        <v>0.49000000208616257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2460700</v>
      </c>
      <c r="D1494" s="1">
        <v>0</v>
      </c>
      <c r="E1494" s="1">
        <v>0</v>
      </c>
      <c r="F1494" s="1">
        <v>0</v>
      </c>
      <c r="G1494" s="2">
        <f t="shared" si="34"/>
        <v>36910.5</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43687044.509999998</v>
      </c>
      <c r="D1497" s="1">
        <v>0</v>
      </c>
      <c r="E1497" s="1">
        <v>0</v>
      </c>
      <c r="F1497" s="1">
        <v>0</v>
      </c>
      <c r="G1497" s="2">
        <f t="shared" si="34"/>
        <v>786366.80117999995</v>
      </c>
      <c r="H1497" s="2">
        <f t="shared" si="35"/>
        <v>0.49000000208616257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473008443.52999997</v>
      </c>
      <c r="D1499" s="1">
        <v>0</v>
      </c>
      <c r="E1499" s="1">
        <v>0</v>
      </c>
      <c r="F1499" s="1">
        <v>0</v>
      </c>
      <c r="G1499" s="2">
        <f t="shared" si="34"/>
        <v>9460168.8706</v>
      </c>
      <c r="H1499" s="2">
        <f t="shared" si="35"/>
        <v>0.47000002861022949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960105.94000000006</v>
      </c>
      <c r="D1500" s="1">
        <v>0</v>
      </c>
      <c r="E1500" s="1">
        <v>0</v>
      </c>
      <c r="F1500" s="1">
        <v>0</v>
      </c>
      <c r="G1500" s="2">
        <f t="shared" si="34"/>
        <v>20162.224740000001</v>
      </c>
      <c r="H1500" s="2">
        <f t="shared" si="35"/>
        <v>5.9999999939464033E-2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262011654.32999998</v>
      </c>
      <c r="D1501" s="1">
        <v>0</v>
      </c>
      <c r="E1501" s="1">
        <v>0</v>
      </c>
      <c r="F1501" s="1">
        <v>0</v>
      </c>
      <c r="G1501" s="2">
        <f t="shared" si="34"/>
        <v>5764256.3952599997</v>
      </c>
      <c r="H1501" s="2">
        <f t="shared" si="35"/>
        <v>0.32999998331069946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27745671.469999999</v>
      </c>
      <c r="D1502" s="1">
        <v>0</v>
      </c>
      <c r="E1502" s="1">
        <v>0</v>
      </c>
      <c r="F1502" s="1">
        <v>0</v>
      </c>
      <c r="G1502" s="2">
        <f t="shared" si="34"/>
        <v>638150.44380999997</v>
      </c>
      <c r="H1502" s="2">
        <f t="shared" si="35"/>
        <v>0.4699999988079071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85611641.899999991</v>
      </c>
      <c r="D1503" s="1">
        <v>0</v>
      </c>
      <c r="E1503" s="1">
        <v>0</v>
      </c>
      <c r="F1503" s="1">
        <v>0</v>
      </c>
      <c r="G1503" s="2">
        <f t="shared" si="34"/>
        <v>2054679.4055999999</v>
      </c>
      <c r="H1503" s="2">
        <f t="shared" si="35"/>
        <v>0.10000000894069672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992738.22</v>
      </c>
      <c r="D1504" s="1">
        <v>0</v>
      </c>
      <c r="E1504" s="1">
        <v>0</v>
      </c>
      <c r="F1504" s="1">
        <v>0</v>
      </c>
      <c r="G1504" s="2">
        <f t="shared" si="34"/>
        <v>24818.4555</v>
      </c>
      <c r="H1504" s="2">
        <f t="shared" si="35"/>
        <v>0.21999999997206032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6427302.4500000002</v>
      </c>
      <c r="D1505" s="1">
        <v>0</v>
      </c>
      <c r="E1505" s="1">
        <v>0</v>
      </c>
      <c r="F1505" s="1">
        <v>0</v>
      </c>
      <c r="G1505" s="2">
        <f t="shared" si="34"/>
        <v>167109.86369999999</v>
      </c>
      <c r="H1505" s="2">
        <f t="shared" si="35"/>
        <v>0.45000000018626451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3243685.06</v>
      </c>
      <c r="D1507" s="1">
        <v>0</v>
      </c>
      <c r="E1507" s="1">
        <v>0</v>
      </c>
      <c r="F1507" s="1">
        <v>0</v>
      </c>
      <c r="G1507" s="2">
        <f t="shared" si="34"/>
        <v>90823.181680000009</v>
      </c>
      <c r="H1507" s="2">
        <f t="shared" si="35"/>
        <v>6.0000000055879354E-2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52482786.240000002</v>
      </c>
      <c r="D1508" s="1">
        <v>0</v>
      </c>
      <c r="E1508" s="1">
        <v>0</v>
      </c>
      <c r="F1508" s="1">
        <v>0</v>
      </c>
      <c r="G1508" s="2">
        <f t="shared" si="34"/>
        <v>1522000.8009600001</v>
      </c>
      <c r="H1508" s="2">
        <f t="shared" si="35"/>
        <v>0.24000000208616257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85507828.989999995</v>
      </c>
      <c r="D1509" s="1">
        <v>0</v>
      </c>
      <c r="E1509" s="1">
        <v>0</v>
      </c>
      <c r="F1509" s="1">
        <v>0</v>
      </c>
      <c r="G1509" s="2">
        <f t="shared" si="34"/>
        <v>2565234.8696999997</v>
      </c>
      <c r="H1509" s="2">
        <f t="shared" si="35"/>
        <v>1.000000536441803E-2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167904890.38</v>
      </c>
      <c r="D1510" s="1">
        <v>0</v>
      </c>
      <c r="E1510" s="1">
        <v>0</v>
      </c>
      <c r="F1510" s="1">
        <v>0</v>
      </c>
      <c r="G1510" s="2">
        <f t="shared" si="34"/>
        <v>5205051.6017800001</v>
      </c>
      <c r="H1510" s="2">
        <f t="shared" si="35"/>
        <v>0.37999999523162842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42131792.879999995</v>
      </c>
      <c r="D1511" s="1">
        <v>0</v>
      </c>
      <c r="E1511" s="1">
        <v>0</v>
      </c>
      <c r="F1511" s="1">
        <v>0</v>
      </c>
      <c r="G1511" s="2">
        <f t="shared" si="34"/>
        <v>1348217.3721599998</v>
      </c>
      <c r="H1511" s="2">
        <f t="shared" si="35"/>
        <v>0.12000000476837158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2460700</v>
      </c>
      <c r="D1512" s="1">
        <v>0</v>
      </c>
      <c r="E1512" s="1">
        <v>0</v>
      </c>
      <c r="F1512" s="1">
        <v>0</v>
      </c>
      <c r="G1512" s="2">
        <f t="shared" si="34"/>
        <v>81203.100000000006</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39671092.879999995</v>
      </c>
      <c r="D1515" s="1">
        <v>0</v>
      </c>
      <c r="E1515" s="1">
        <v>0</v>
      </c>
      <c r="F1515" s="1">
        <v>0</v>
      </c>
      <c r="G1515" s="2">
        <f t="shared" si="34"/>
        <v>1428159.3436799997</v>
      </c>
      <c r="H1515" s="2">
        <f t="shared" si="35"/>
        <v>0.12000000476837158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134480461.50999999</v>
      </c>
      <c r="D1517" s="1">
        <v>0</v>
      </c>
      <c r="E1517" s="1">
        <v>0</v>
      </c>
      <c r="F1517" s="1">
        <v>0</v>
      </c>
      <c r="G1517" s="2">
        <f t="shared" si="34"/>
        <v>5110257.5373799996</v>
      </c>
      <c r="H1517" s="2">
        <f t="shared" si="35"/>
        <v>0.49000000953674316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23976161.189999998</v>
      </c>
      <c r="D1518" s="1">
        <v>0</v>
      </c>
      <c r="E1518" s="1">
        <v>0</v>
      </c>
      <c r="F1518" s="1">
        <v>0</v>
      </c>
      <c r="G1518" s="2">
        <f t="shared" si="34"/>
        <v>935070.28640999994</v>
      </c>
      <c r="H1518" s="2">
        <f t="shared" si="35"/>
        <v>0.18999999761581421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18707909.529999997</v>
      </c>
      <c r="D1524" s="1">
        <v>0</v>
      </c>
      <c r="E1524" s="1">
        <v>0</v>
      </c>
      <c r="F1524" s="1">
        <v>0</v>
      </c>
      <c r="G1524" s="2">
        <f t="shared" si="34"/>
        <v>841855.92884999991</v>
      </c>
      <c r="H1524" s="2">
        <f t="shared" si="35"/>
        <v>0.4700000025331974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11818012.069999998</v>
      </c>
      <c r="D1530" s="1">
        <v>0</v>
      </c>
      <c r="E1530" s="1">
        <v>0</v>
      </c>
      <c r="F1530" s="1">
        <v>0</v>
      </c>
      <c r="G1530" s="2">
        <f t="shared" si="34"/>
        <v>602718.61556999991</v>
      </c>
      <c r="H1530" s="2">
        <f t="shared" si="35"/>
        <v>6.9999998435378075E-2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6086768.46</v>
      </c>
      <c r="D1531" s="1">
        <v>0</v>
      </c>
      <c r="E1531" s="1">
        <v>0</v>
      </c>
      <c r="F1531" s="1">
        <v>0</v>
      </c>
      <c r="G1531" s="2">
        <f t="shared" si="34"/>
        <v>316511.95991999999</v>
      </c>
      <c r="H1531" s="2">
        <f t="shared" si="35"/>
        <v>0.4599999999627471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3416852.45</v>
      </c>
      <c r="D1532" s="1">
        <v>0</v>
      </c>
      <c r="E1532" s="1">
        <v>0</v>
      </c>
      <c r="F1532" s="1">
        <v>0</v>
      </c>
      <c r="G1532" s="2">
        <f t="shared" si="34"/>
        <v>181093.17985000001</v>
      </c>
      <c r="H1532" s="2">
        <f t="shared" si="35"/>
        <v>0.45000000018626451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2265135.5599999996</v>
      </c>
      <c r="D1533" s="1">
        <v>0</v>
      </c>
      <c r="E1533" s="1">
        <v>0</v>
      </c>
      <c r="F1533" s="1">
        <v>0</v>
      </c>
      <c r="G1533" s="2">
        <f t="shared" si="34"/>
        <v>122317.32023999997</v>
      </c>
      <c r="H1533" s="2">
        <f t="shared" si="35"/>
        <v>0.44000000040978193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49255.600000000006</v>
      </c>
      <c r="D1534" s="1">
        <v>0</v>
      </c>
      <c r="E1534" s="1">
        <v>0</v>
      </c>
      <c r="F1534" s="1">
        <v>0</v>
      </c>
      <c r="G1534" s="2">
        <f t="shared" si="34"/>
        <v>2709.0580000000004</v>
      </c>
      <c r="H1534" s="2">
        <f t="shared" si="35"/>
        <v>0.39999999999417923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384.9</v>
      </c>
      <c r="D1535" s="1">
        <v>0</v>
      </c>
      <c r="E1535" s="1">
        <v>0</v>
      </c>
      <c r="F1535" s="1">
        <v>0</v>
      </c>
      <c r="G1535" s="2">
        <f t="shared" si="34"/>
        <v>21.554399999999998</v>
      </c>
      <c r="H1535" s="2">
        <f t="shared" si="35"/>
        <v>0.10000000000002274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384.9</v>
      </c>
      <c r="D1536" s="1">
        <v>0</v>
      </c>
      <c r="E1536" s="1">
        <v>0</v>
      </c>
      <c r="F1536" s="1">
        <v>0</v>
      </c>
      <c r="G1536" s="2">
        <f t="shared" si="34"/>
        <v>21.939299999999999</v>
      </c>
      <c r="H1536" s="2">
        <f t="shared" si="35"/>
        <v>0.10000000000002274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1321747.77</v>
      </c>
      <c r="D1540" s="1">
        <v>0</v>
      </c>
      <c r="E1540" s="1">
        <v>0</v>
      </c>
      <c r="F1540" s="1">
        <v>0</v>
      </c>
      <c r="G1540" s="2">
        <f t="shared" si="34"/>
        <v>80626.613970000006</v>
      </c>
      <c r="H1540" s="2">
        <f t="shared" si="35"/>
        <v>0.22999999998137355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1747.77</v>
      </c>
      <c r="D1542" s="1">
        <v>0</v>
      </c>
      <c r="E1542" s="1">
        <v>0</v>
      </c>
      <c r="F1542" s="1">
        <v>0</v>
      </c>
      <c r="G1542" s="2">
        <f t="shared" si="34"/>
        <v>110.10951</v>
      </c>
      <c r="H1542" s="2">
        <f t="shared" si="35"/>
        <v>0.23000000000001819</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1320000</v>
      </c>
      <c r="D1544" s="1">
        <v>0</v>
      </c>
      <c r="E1544" s="1">
        <v>0</v>
      </c>
      <c r="F1544" s="1">
        <v>0</v>
      </c>
      <c r="G1544" s="2">
        <f t="shared" si="34"/>
        <v>85800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14000</v>
      </c>
      <c r="D1550" s="1">
        <v>0</v>
      </c>
      <c r="E1550" s="1">
        <v>0</v>
      </c>
      <c r="F1550" s="1">
        <v>0</v>
      </c>
      <c r="G1550" s="2">
        <f t="shared" si="34"/>
        <v>993.99999999999989</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14000</v>
      </c>
      <c r="D1551" s="1">
        <v>0</v>
      </c>
      <c r="E1551" s="1">
        <v>0</v>
      </c>
      <c r="F1551" s="1">
        <v>0</v>
      </c>
      <c r="G1551" s="2">
        <f t="shared" si="34"/>
        <v>1007.9999999999999</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1320118.69</v>
      </c>
      <c r="D1555" s="1">
        <v>0</v>
      </c>
      <c r="E1555" s="1">
        <v>0</v>
      </c>
      <c r="F1555" s="1">
        <v>0</v>
      </c>
      <c r="G1555" s="2">
        <f t="shared" si="34"/>
        <v>100329.02043999999</v>
      </c>
      <c r="H1555" s="2">
        <f t="shared" si="35"/>
        <v>0.31000000005587935</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333000</v>
      </c>
      <c r="D1556" s="1">
        <v>0</v>
      </c>
      <c r="E1556" s="1">
        <v>0</v>
      </c>
      <c r="F1556" s="1">
        <v>0</v>
      </c>
      <c r="G1556" s="2">
        <f t="shared" si="34"/>
        <v>25641</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625197.96</v>
      </c>
      <c r="D1557" s="1">
        <v>0</v>
      </c>
      <c r="E1557" s="1">
        <v>0</v>
      </c>
      <c r="F1557" s="1">
        <v>0</v>
      </c>
      <c r="G1557" s="2">
        <f t="shared" si="34"/>
        <v>48765.440879999995</v>
      </c>
      <c r="H1557" s="2">
        <f t="shared" si="35"/>
        <v>4.0000000037252903E-2</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71751.399999999994</v>
      </c>
      <c r="D1558" s="1">
        <v>0</v>
      </c>
      <c r="E1558" s="1">
        <v>0</v>
      </c>
      <c r="F1558" s="1">
        <v>0</v>
      </c>
      <c r="G1558" s="2">
        <f t="shared" si="34"/>
        <v>5668.3606</v>
      </c>
      <c r="H1558" s="2">
        <f t="shared" si="35"/>
        <v>0.39999999999417923</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290169.33</v>
      </c>
      <c r="D1559" s="1">
        <v>0</v>
      </c>
      <c r="E1559" s="1">
        <v>0</v>
      </c>
      <c r="F1559" s="1">
        <v>0</v>
      </c>
      <c r="G1559" s="2">
        <f t="shared" si="34"/>
        <v>23213.546400000003</v>
      </c>
      <c r="H1559" s="2">
        <f t="shared" si="35"/>
        <v>0.33000000001629815</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4233646.0999999996</v>
      </c>
      <c r="D1560" s="1">
        <v>0</v>
      </c>
      <c r="E1560" s="1">
        <v>0</v>
      </c>
      <c r="F1560" s="1">
        <v>0</v>
      </c>
      <c r="G1560" s="2">
        <f t="shared" si="34"/>
        <v>342925.33409999998</v>
      </c>
      <c r="H1560" s="2">
        <f t="shared" si="35"/>
        <v>9.999999962747097E-2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1778528.74</v>
      </c>
      <c r="D1561" s="1">
        <v>0</v>
      </c>
      <c r="E1561" s="1">
        <v>0</v>
      </c>
      <c r="F1561" s="1">
        <v>0</v>
      </c>
      <c r="G1561" s="2">
        <f t="shared" si="34"/>
        <v>145839.35668</v>
      </c>
      <c r="H1561" s="2">
        <f t="shared" si="35"/>
        <v>0.26000000000931323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91753.64</v>
      </c>
      <c r="D1562" s="1">
        <v>0</v>
      </c>
      <c r="E1562" s="1">
        <v>0</v>
      </c>
      <c r="F1562" s="1">
        <v>0</v>
      </c>
      <c r="G1562" s="2">
        <f t="shared" si="34"/>
        <v>7615.5521200000003</v>
      </c>
      <c r="H1562" s="2">
        <f t="shared" si="35"/>
        <v>0.36000000000058208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1682924</v>
      </c>
      <c r="D1563" s="1">
        <v>0</v>
      </c>
      <c r="E1563" s="1">
        <v>0</v>
      </c>
      <c r="F1563" s="1">
        <v>0</v>
      </c>
      <c r="G1563" s="2">
        <f t="shared" si="34"/>
        <v>141365.61600000001</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680439.72000000009</v>
      </c>
      <c r="D1564" s="1">
        <v>0</v>
      </c>
      <c r="E1564" s="1">
        <v>0</v>
      </c>
      <c r="F1564" s="1">
        <v>0</v>
      </c>
      <c r="G1564" s="2">
        <f t="shared" si="34"/>
        <v>57837.376200000013</v>
      </c>
      <c r="H1564" s="2">
        <f t="shared" si="35"/>
        <v>0.27999999991152436</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5268251.6599999992</v>
      </c>
      <c r="D1565" s="1">
        <v>0</v>
      </c>
      <c r="E1565" s="1">
        <v>0</v>
      </c>
      <c r="F1565" s="1">
        <v>0</v>
      </c>
      <c r="G1565" s="2">
        <f t="shared" si="34"/>
        <v>453069.6427599999</v>
      </c>
      <c r="H1565" s="2">
        <f t="shared" si="35"/>
        <v>0.34000000078231096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4289572.3899999997</v>
      </c>
      <c r="D1566" s="1">
        <v>0</v>
      </c>
      <c r="E1566" s="1">
        <v>0</v>
      </c>
      <c r="F1566" s="1">
        <v>0</v>
      </c>
      <c r="G1566" s="2">
        <f t="shared" si="34"/>
        <v>373192.79792999994</v>
      </c>
      <c r="H1566" s="2">
        <f t="shared" si="35"/>
        <v>0.38999999966472387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238247.05</v>
      </c>
      <c r="D1567" s="1">
        <v>0</v>
      </c>
      <c r="E1567" s="1">
        <v>0</v>
      </c>
      <c r="F1567" s="1">
        <v>0</v>
      </c>
      <c r="G1567" s="2">
        <f t="shared" si="34"/>
        <v>20965.740399999999</v>
      </c>
      <c r="H1567" s="2">
        <f t="shared" si="35"/>
        <v>4.9999999988358468E-2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11750</v>
      </c>
      <c r="D1568" s="1">
        <v>0</v>
      </c>
      <c r="E1568" s="1">
        <v>0</v>
      </c>
      <c r="F1568" s="1">
        <v>0</v>
      </c>
      <c r="G1568" s="2">
        <f t="shared" si="34"/>
        <v>1045.75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728682.21999999986</v>
      </c>
      <c r="D1569" s="1">
        <v>0</v>
      </c>
      <c r="E1569" s="1">
        <v>0</v>
      </c>
      <c r="F1569" s="1">
        <v>0</v>
      </c>
      <c r="G1569" s="2">
        <f t="shared" si="34"/>
        <v>65581.399799999985</v>
      </c>
      <c r="H1569" s="2">
        <f t="shared" si="35"/>
        <v>0.219999999855645</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110504300.31999999</v>
      </c>
      <c r="D1576" s="1">
        <v>0</v>
      </c>
      <c r="E1576" s="1">
        <v>0</v>
      </c>
      <c r="F1576" s="1">
        <v>0</v>
      </c>
      <c r="G1576" s="2">
        <f t="shared" si="34"/>
        <v>10718917.131039999</v>
      </c>
      <c r="H1576" s="2">
        <f t="shared" si="35"/>
        <v>0.31999999284744263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333502.76</v>
      </c>
      <c r="D1577" s="1">
        <v>0</v>
      </c>
      <c r="E1577" s="1">
        <v>0</v>
      </c>
      <c r="F1577" s="1">
        <v>0</v>
      </c>
      <c r="G1577" s="2">
        <f t="shared" si="34"/>
        <v>32683.270480000003</v>
      </c>
      <c r="H1577" s="2">
        <f t="shared" si="35"/>
        <v>0.23999999999068677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21891461.669999994</v>
      </c>
      <c r="D1578" s="1">
        <v>0</v>
      </c>
      <c r="E1578" s="1">
        <v>0</v>
      </c>
      <c r="F1578" s="1">
        <v>0</v>
      </c>
      <c r="G1578" s="2">
        <f t="shared" si="34"/>
        <v>2167254.7053299993</v>
      </c>
      <c r="H1578" s="2">
        <f t="shared" si="35"/>
        <v>0.33000000566244125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19029643.850000001</v>
      </c>
      <c r="D1579" s="1">
        <v>0</v>
      </c>
      <c r="E1579" s="1">
        <v>0</v>
      </c>
      <c r="F1579" s="1">
        <v>0</v>
      </c>
      <c r="G1579" s="2">
        <f t="shared" si="34"/>
        <v>1902964.3850000002</v>
      </c>
      <c r="H1579" s="2">
        <f t="shared" si="35"/>
        <v>0.14999999850988388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69249692.039999992</v>
      </c>
      <c r="D1580" s="13">
        <v>0</v>
      </c>
      <c r="E1580" s="13">
        <v>0</v>
      </c>
      <c r="F1580" s="13">
        <v>0</v>
      </c>
      <c r="G1580" s="14">
        <f t="shared" si="34"/>
        <v>6994218.89604</v>
      </c>
      <c r="H1580" s="14">
        <f t="shared" si="35"/>
        <v>3.9999991655349731E-2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35724</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459009262</v>
      </c>
      <c r="I16" s="172">
        <f>'PR-RAS'!E6</f>
        <v>519662089.86000001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333426556</v>
      </c>
      <c r="I17" s="172">
        <f>'PR-RAS'!E151</f>
        <v>356799207.39999998</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30909253</v>
      </c>
      <c r="I19" s="173">
        <f>'PR-RAS'!E646</f>
        <v>32598511.479999889</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1702064715</v>
      </c>
      <c r="I20" s="175">
        <f>BILANCA!E7</f>
        <v>1822349610.1700001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502556464</v>
      </c>
      <c r="I21" s="177">
        <f>BILANCA!E68</f>
        <v>545988376.33999991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130075274</v>
      </c>
      <c r="I22" s="177">
        <f>BILANCA!E176</f>
        <v>134480461.50999999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2074545905</v>
      </c>
      <c r="I23" s="179">
        <f>BILANCA!E237</f>
        <v>2233857525</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45441861</v>
      </c>
      <c r="I24" s="175">
        <f>'RAS-funkcijski'!E5</f>
        <v>45769972.480000004</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30883595</v>
      </c>
      <c r="I25" s="177">
        <f>'RAS-funkcijski'!E35</f>
        <v>37371183.030000001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51221446</v>
      </c>
      <c r="I27" s="177">
        <f>'RAS-funkcijski'!E114</f>
        <v>31613645.07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384266104</v>
      </c>
      <c r="I28" s="181">
        <f>'RAS-funkcijski'!E141</f>
        <v>427461999.70999998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10539337.01</v>
      </c>
      <c r="I29" s="175">
        <f>'P-VRIO'!E5</f>
        <v>4250618.5399999991</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10539337.01</v>
      </c>
      <c r="I30" s="177">
        <f>'P-VRIO'!E22</f>
        <v>4241065.0199999996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996349.75</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996349.75</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130075274.26000001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134480461.50999999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23976161.189999998</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110504300.31999999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203" zoomScaleNormal="100" workbookViewId="0">
      <selection activeCell="E413" sqref="E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459009262</v>
      </c>
      <c r="E6" s="53">
        <f>E7+E44+E50+E82+E106+E124+E133+E139</f>
        <v>519662089.86000001</v>
      </c>
      <c r="F6" s="54">
        <f t="shared" ref="F6:F131" si="0">IF(D6&lt;&gt;0,IF(E6/D6&gt;=100,"&gt;&gt;100",E6/D6*100),"-")</f>
        <v>113.21385707898853</v>
      </c>
    </row>
    <row r="7" spans="1:25" ht="12.75" customHeight="1" x14ac:dyDescent="0.2">
      <c r="A7" s="55">
        <v>61</v>
      </c>
      <c r="B7" s="307" t="s">
        <v>57</v>
      </c>
      <c r="C7" s="52" t="s">
        <v>58</v>
      </c>
      <c r="D7" s="53">
        <f t="shared" ref="D7:E7" si="1">D8+D17+D23+D29+D37+D40</f>
        <v>213379706</v>
      </c>
      <c r="E7" s="53">
        <f t="shared" si="1"/>
        <v>276917135.89999998</v>
      </c>
      <c r="F7" s="54">
        <f t="shared" si="0"/>
        <v>129.77669764902572</v>
      </c>
    </row>
    <row r="8" spans="1:25" ht="12.75" customHeight="1" x14ac:dyDescent="0.2">
      <c r="A8" s="55">
        <v>611</v>
      </c>
      <c r="B8" s="87" t="s">
        <v>59</v>
      </c>
      <c r="C8" s="52" t="s">
        <v>60</v>
      </c>
      <c r="D8" s="53">
        <f t="shared" ref="D8:E8" si="2">SUM(D9:D14)-D15-D16</f>
        <v>165605685</v>
      </c>
      <c r="E8" s="53">
        <f t="shared" si="2"/>
        <v>208665730.21999997</v>
      </c>
      <c r="F8" s="54">
        <f t="shared" si="0"/>
        <v>126.00155014002084</v>
      </c>
    </row>
    <row r="9" spans="1:25" ht="12.75" customHeight="1" x14ac:dyDescent="0.2">
      <c r="A9" s="55">
        <v>6111</v>
      </c>
      <c r="B9" s="87" t="s">
        <v>61</v>
      </c>
      <c r="C9" s="52" t="s">
        <v>62</v>
      </c>
      <c r="D9" s="244">
        <v>152262212</v>
      </c>
      <c r="E9" s="244">
        <f>-14746.69+7444.18+1983.79+162724549.81+7652764.73+11077207.38+1226669.85+24516.9</f>
        <v>182700389.94999999</v>
      </c>
      <c r="F9" s="54">
        <f t="shared" si="0"/>
        <v>119.99063165455655</v>
      </c>
    </row>
    <row r="10" spans="1:25" ht="12.75" customHeight="1" x14ac:dyDescent="0.2">
      <c r="A10" s="55">
        <v>6112</v>
      </c>
      <c r="B10" s="87" t="s">
        <v>63</v>
      </c>
      <c r="C10" s="52" t="s">
        <v>64</v>
      </c>
      <c r="D10" s="244">
        <v>7582516</v>
      </c>
      <c r="E10" s="244">
        <f>7588169.5+2180907.09</f>
        <v>9769076.5899999999</v>
      </c>
      <c r="F10" s="54">
        <f t="shared" si="0"/>
        <v>128.83687406660269</v>
      </c>
    </row>
    <row r="11" spans="1:25" ht="12.75" customHeight="1" x14ac:dyDescent="0.2">
      <c r="A11" s="55">
        <v>6113</v>
      </c>
      <c r="B11" s="87" t="s">
        <v>65</v>
      </c>
      <c r="C11" s="52" t="s">
        <v>66</v>
      </c>
      <c r="D11" s="244">
        <v>11114892</v>
      </c>
      <c r="E11" s="244">
        <v>12850574.859999999</v>
      </c>
      <c r="F11" s="54">
        <f t="shared" si="0"/>
        <v>115.61583198469225</v>
      </c>
    </row>
    <row r="12" spans="1:25" ht="12.75" customHeight="1" x14ac:dyDescent="0.2">
      <c r="A12" s="55">
        <v>6114</v>
      </c>
      <c r="B12" s="87" t="s">
        <v>67</v>
      </c>
      <c r="C12" s="52" t="s">
        <v>68</v>
      </c>
      <c r="D12" s="244">
        <v>11867576</v>
      </c>
      <c r="E12" s="244">
        <v>19031237.649999999</v>
      </c>
      <c r="F12" s="54">
        <f t="shared" si="0"/>
        <v>160.3633096598665</v>
      </c>
    </row>
    <row r="13" spans="1:25" ht="12.75" customHeight="1" x14ac:dyDescent="0.2">
      <c r="A13" s="55">
        <v>6115</v>
      </c>
      <c r="B13" s="87" t="s">
        <v>69</v>
      </c>
      <c r="C13" s="52" t="s">
        <v>70</v>
      </c>
      <c r="D13" s="244">
        <v>6742044</v>
      </c>
      <c r="E13" s="244">
        <v>7254389.54</v>
      </c>
      <c r="F13" s="54">
        <f t="shared" si="0"/>
        <v>107.5992612922728</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23963555</v>
      </c>
      <c r="E15" s="244">
        <v>22939938.370000001</v>
      </c>
      <c r="F15" s="54">
        <f t="shared" si="0"/>
        <v>95.72844417282829</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43737553</v>
      </c>
      <c r="E23" s="53">
        <f t="shared" si="4"/>
        <v>62190799.580000006</v>
      </c>
      <c r="F23" s="54">
        <f t="shared" si="0"/>
        <v>142.19085274386524</v>
      </c>
    </row>
    <row r="24" spans="1:6" ht="12.75" customHeight="1" x14ac:dyDescent="0.2">
      <c r="A24" s="55">
        <v>6131</v>
      </c>
      <c r="B24" s="87" t="s">
        <v>91</v>
      </c>
      <c r="C24" s="52" t="s">
        <v>92</v>
      </c>
      <c r="D24" s="244">
        <v>3413889</v>
      </c>
      <c r="E24" s="244">
        <v>3493015.7</v>
      </c>
      <c r="F24" s="54">
        <f t="shared" si="0"/>
        <v>102.31778771951872</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40323664</v>
      </c>
      <c r="E27" s="244">
        <v>58697783.880000003</v>
      </c>
      <c r="F27" s="54">
        <f t="shared" si="0"/>
        <v>145.56659305563107</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4036468</v>
      </c>
      <c r="E29" s="53">
        <f t="shared" si="5"/>
        <v>6060452.9100000001</v>
      </c>
      <c r="F29" s="54">
        <f t="shared" si="0"/>
        <v>150.14247381621755</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4009585</v>
      </c>
      <c r="E31" s="244">
        <v>6051503</v>
      </c>
      <c r="F31" s="54">
        <f t="shared" si="0"/>
        <v>150.9259187671542</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26883</v>
      </c>
      <c r="E33" s="244">
        <v>8949.91</v>
      </c>
      <c r="F33" s="54">
        <f t="shared" si="0"/>
        <v>33.292080496968346</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153.19</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v>153.19</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94184029</v>
      </c>
      <c r="E50" s="53">
        <f>E51+E54+E59+E62+E65+E68+E71+E74+E77</f>
        <v>91351114.550000012</v>
      </c>
      <c r="F50" s="54">
        <f t="shared" si="0"/>
        <v>96.992149858018934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5243894</v>
      </c>
      <c r="E54" s="53">
        <f t="shared" si="11"/>
        <v>7219441.2400000002</v>
      </c>
      <c r="F54" s="54">
        <f t="shared" si="0"/>
        <v>137.67328706491779</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5243894</v>
      </c>
      <c r="E57" s="244">
        <v>7219441.2400000002</v>
      </c>
      <c r="F57" s="54">
        <f t="shared" si="0"/>
        <v>137.67328706491779</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10616781</v>
      </c>
      <c r="E59" s="53">
        <f t="shared" si="12"/>
        <v>9768091.6400000006</v>
      </c>
      <c r="F59" s="54">
        <f t="shared" si="0"/>
        <v>92.006151770484863</v>
      </c>
    </row>
    <row r="60" spans="1:6" ht="24" x14ac:dyDescent="0.2">
      <c r="A60" s="55">
        <v>6331</v>
      </c>
      <c r="B60" s="88" t="s">
        <v>163</v>
      </c>
      <c r="C60" s="52" t="s">
        <v>164</v>
      </c>
      <c r="D60" s="244">
        <v>4565002</v>
      </c>
      <c r="E60" s="244">
        <f>9768091.64-3726964.05</f>
        <v>6041127.5900000008</v>
      </c>
      <c r="F60" s="54">
        <f t="shared" si="0"/>
        <v>132.33570521984439</v>
      </c>
    </row>
    <row r="61" spans="1:6" ht="24" x14ac:dyDescent="0.2">
      <c r="A61" s="55">
        <v>6332</v>
      </c>
      <c r="B61" s="88" t="s">
        <v>165</v>
      </c>
      <c r="C61" s="52" t="s">
        <v>166</v>
      </c>
      <c r="D61" s="244">
        <v>6051779</v>
      </c>
      <c r="E61" s="244">
        <f>2000000+1726964.05</f>
        <v>3726964.05</v>
      </c>
      <c r="F61" s="54">
        <f t="shared" si="0"/>
        <v>61.584602643288854</v>
      </c>
    </row>
    <row r="62" spans="1:6" ht="12.75" customHeight="1" x14ac:dyDescent="0.2">
      <c r="A62" s="55">
        <v>634</v>
      </c>
      <c r="B62" s="87" t="s">
        <v>167</v>
      </c>
      <c r="C62" s="52" t="s">
        <v>168</v>
      </c>
      <c r="D62" s="53">
        <f t="shared" ref="D62:E62" si="13">SUM(D63:D64)</f>
        <v>27292150</v>
      </c>
      <c r="E62" s="53">
        <f t="shared" si="13"/>
        <v>20183405.27</v>
      </c>
      <c r="F62" s="54">
        <f t="shared" si="0"/>
        <v>73.953152353332356</v>
      </c>
    </row>
    <row r="63" spans="1:6" ht="12.75" customHeight="1" x14ac:dyDescent="0.2">
      <c r="A63" s="55">
        <v>6341</v>
      </c>
      <c r="B63" s="87" t="s">
        <v>169</v>
      </c>
      <c r="C63" s="52" t="s">
        <v>170</v>
      </c>
      <c r="D63" s="244">
        <v>3792150</v>
      </c>
      <c r="E63" s="244">
        <f>3781827.27+1578</f>
        <v>3783405.27</v>
      </c>
      <c r="F63" s="54">
        <f t="shared" si="0"/>
        <v>99.769399153514499</v>
      </c>
    </row>
    <row r="64" spans="1:6" ht="12.75" customHeight="1" x14ac:dyDescent="0.2">
      <c r="A64" s="55">
        <v>6342</v>
      </c>
      <c r="B64" s="87" t="s">
        <v>171</v>
      </c>
      <c r="C64" s="52" t="s">
        <v>172</v>
      </c>
      <c r="D64" s="244">
        <v>23500000</v>
      </c>
      <c r="E64" s="244">
        <v>16400000</v>
      </c>
      <c r="F64" s="54">
        <f t="shared" si="0"/>
        <v>69.787234042553195</v>
      </c>
    </row>
    <row r="65" spans="1:6" ht="12.75" customHeight="1" x14ac:dyDescent="0.2">
      <c r="A65" s="55">
        <v>635</v>
      </c>
      <c r="B65" s="87" t="s">
        <v>173</v>
      </c>
      <c r="C65" s="52" t="s">
        <v>174</v>
      </c>
      <c r="D65" s="53">
        <f t="shared" ref="D65:E65" si="14">SUM(D66:D67)</f>
        <v>18091310</v>
      </c>
      <c r="E65" s="53">
        <f t="shared" si="14"/>
        <v>16720679.260000002</v>
      </c>
      <c r="F65" s="54">
        <f t="shared" si="0"/>
        <v>92.423817070184526</v>
      </c>
    </row>
    <row r="66" spans="1:6" ht="12.75" customHeight="1" x14ac:dyDescent="0.2">
      <c r="A66" s="55">
        <v>6351</v>
      </c>
      <c r="B66" s="87" t="s">
        <v>175</v>
      </c>
      <c r="C66" s="52" t="s">
        <v>176</v>
      </c>
      <c r="D66" s="244">
        <v>15371028</v>
      </c>
      <c r="E66" s="244">
        <f>16720679.26-2752850.71</f>
        <v>13967828.550000001</v>
      </c>
      <c r="F66" s="54">
        <f t="shared" si="0"/>
        <v>90.871141149440376</v>
      </c>
    </row>
    <row r="67" spans="1:6" ht="12.75" customHeight="1" x14ac:dyDescent="0.2">
      <c r="A67" s="55">
        <v>6352</v>
      </c>
      <c r="B67" s="87" t="s">
        <v>177</v>
      </c>
      <c r="C67" s="52" t="s">
        <v>178</v>
      </c>
      <c r="D67" s="244">
        <v>2720282</v>
      </c>
      <c r="E67" s="244">
        <v>2752850.71</v>
      </c>
      <c r="F67" s="54">
        <f t="shared" si="0"/>
        <v>101.19725491695345</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32939894</v>
      </c>
      <c r="E74" s="53">
        <f t="shared" si="17"/>
        <v>37459497.140000001</v>
      </c>
      <c r="F74" s="54">
        <f t="shared" si="0"/>
        <v>113.72075799636757</v>
      </c>
    </row>
    <row r="75" spans="1:6" ht="12.75" customHeight="1" x14ac:dyDescent="0.2">
      <c r="A75" s="55" t="s">
        <v>193</v>
      </c>
      <c r="B75" s="87" t="s">
        <v>194</v>
      </c>
      <c r="C75" s="52" t="s">
        <v>193</v>
      </c>
      <c r="D75" s="244">
        <v>7424653</v>
      </c>
      <c r="E75" s="244">
        <f>690206.33+3150315.51+381090.09+314095.09+499847.45+7475.79+705457.63+69653.41+576215.84</f>
        <v>6394357.1399999997</v>
      </c>
      <c r="F75" s="54">
        <f t="shared" si="0"/>
        <v>86.12331296829629</v>
      </c>
    </row>
    <row r="76" spans="1:6" ht="12.75" customHeight="1" x14ac:dyDescent="0.2">
      <c r="A76" s="55" t="s">
        <v>195</v>
      </c>
      <c r="B76" s="87" t="s">
        <v>196</v>
      </c>
      <c r="C76" s="52" t="s">
        <v>195</v>
      </c>
      <c r="D76" s="244">
        <v>25515241</v>
      </c>
      <c r="E76" s="244">
        <f>6671765.03+10927609.52+3158953.94+8070343.59+1237180.8+999287.12</f>
        <v>31065140.000000004</v>
      </c>
      <c r="F76" s="54">
        <f t="shared" si="0"/>
        <v>121.75130934487353</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30540924</v>
      </c>
      <c r="E82" s="53">
        <f t="shared" si="19"/>
        <v>33424514.279999994</v>
      </c>
      <c r="F82" s="54">
        <f t="shared" si="0"/>
        <v>109.44172573167725</v>
      </c>
    </row>
    <row r="83" spans="1:6" ht="12.75" customHeight="1" x14ac:dyDescent="0.2">
      <c r="A83" s="55">
        <v>641</v>
      </c>
      <c r="B83" s="87" t="s">
        <v>209</v>
      </c>
      <c r="C83" s="52" t="s">
        <v>210</v>
      </c>
      <c r="D83" s="53">
        <f t="shared" ref="D83:E83" si="20">SUM(D84:D90)</f>
        <v>2889342</v>
      </c>
      <c r="E83" s="53">
        <f t="shared" si="20"/>
        <v>1929777.02</v>
      </c>
      <c r="F83" s="54">
        <f t="shared" si="0"/>
        <v>66.789498093337514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89102</v>
      </c>
      <c r="E85" s="244">
        <v>12476.97</v>
      </c>
      <c r="F85" s="54">
        <f t="shared" si="0"/>
        <v>14.003019011918925</v>
      </c>
    </row>
    <row r="86" spans="1:6" ht="12.75" customHeight="1" x14ac:dyDescent="0.2">
      <c r="A86" s="55">
        <v>6414</v>
      </c>
      <c r="B86" s="87" t="s">
        <v>215</v>
      </c>
      <c r="C86" s="52" t="s">
        <v>216</v>
      </c>
      <c r="D86" s="244">
        <v>2411305</v>
      </c>
      <c r="E86" s="244">
        <v>1917300.05</v>
      </c>
      <c r="F86" s="54">
        <f t="shared" si="0"/>
        <v>79.512962897684034</v>
      </c>
    </row>
    <row r="87" spans="1:6" ht="12.75" customHeight="1" x14ac:dyDescent="0.2">
      <c r="A87" s="55">
        <v>6415</v>
      </c>
      <c r="B87" s="87" t="s">
        <v>217</v>
      </c>
      <c r="C87" s="52" t="s">
        <v>218</v>
      </c>
      <c r="D87" s="244">
        <v>388935</v>
      </c>
      <c r="E87" s="244"/>
      <c r="F87" s="54">
        <f t="shared" si="0"/>
        <v>0</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27651582</v>
      </c>
      <c r="E91" s="53">
        <f t="shared" si="21"/>
        <v>31494737.259999994</v>
      </c>
      <c r="F91" s="54">
        <f t="shared" si="0"/>
        <v>113.89850049085797</v>
      </c>
    </row>
    <row r="92" spans="1:6" ht="12.75" customHeight="1" x14ac:dyDescent="0.2">
      <c r="A92" s="55">
        <v>6421</v>
      </c>
      <c r="B92" s="87" t="s">
        <v>227</v>
      </c>
      <c r="C92" s="52" t="s">
        <v>228</v>
      </c>
      <c r="D92" s="244">
        <v>1948058</v>
      </c>
      <c r="E92" s="244">
        <f>826817.78+1008475+5434.99+154231.01</f>
        <v>1994958.78</v>
      </c>
      <c r="F92" s="54">
        <f t="shared" si="0"/>
        <v>102.40756589382862</v>
      </c>
    </row>
    <row r="93" spans="1:6" ht="12.75" customHeight="1" x14ac:dyDescent="0.2">
      <c r="A93" s="55">
        <v>6422</v>
      </c>
      <c r="B93" s="87" t="s">
        <v>229</v>
      </c>
      <c r="C93" s="52" t="s">
        <v>230</v>
      </c>
      <c r="D93" s="244">
        <v>20826655</v>
      </c>
      <c r="E93" s="244">
        <f>6960+681317.43+15977619.13+513184.46+4407733.85+170870+2703234.13+1672762.63</f>
        <v>26133681.629999995</v>
      </c>
      <c r="F93" s="54">
        <f t="shared" si="0"/>
        <v>125.48189630067812</v>
      </c>
    </row>
    <row r="94" spans="1:6" ht="12.75" customHeight="1" x14ac:dyDescent="0.2">
      <c r="A94" s="55">
        <v>6423</v>
      </c>
      <c r="B94" s="87" t="s">
        <v>231</v>
      </c>
      <c r="C94" s="52" t="s">
        <v>232</v>
      </c>
      <c r="D94" s="244">
        <v>4010462</v>
      </c>
      <c r="E94" s="244">
        <f>589498.44+44418.81+2027817.9+0</f>
        <v>2661735.15</v>
      </c>
      <c r="F94" s="54">
        <f t="shared" si="0"/>
        <v>66.369788568000388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866407</v>
      </c>
      <c r="E97" s="244">
        <v>704361.7</v>
      </c>
      <c r="F97" s="54">
        <f t="shared" si="0"/>
        <v>81.296861636621117</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104167589</v>
      </c>
      <c r="E106" s="53">
        <f t="shared" si="23"/>
        <v>113552705.55</v>
      </c>
      <c r="F106" s="54">
        <f t="shared" si="0"/>
        <v>109.00963211311341</v>
      </c>
    </row>
    <row r="107" spans="1:6" ht="12.75" customHeight="1" x14ac:dyDescent="0.2">
      <c r="A107" s="55">
        <v>651</v>
      </c>
      <c r="B107" s="87" t="s">
        <v>257</v>
      </c>
      <c r="C107" s="52" t="s">
        <v>258</v>
      </c>
      <c r="D107" s="53">
        <f t="shared" ref="D107:E107" si="24">SUM(D108:D111)</f>
        <v>5325696</v>
      </c>
      <c r="E107" s="53">
        <f t="shared" si="24"/>
        <v>7484379.7500000009</v>
      </c>
      <c r="F107" s="54">
        <f t="shared" si="0"/>
        <v>140.5333640898767</v>
      </c>
    </row>
    <row r="108" spans="1:6" ht="12.75" customHeight="1" x14ac:dyDescent="0.2">
      <c r="A108" s="55">
        <v>6511</v>
      </c>
      <c r="B108" s="87" t="s">
        <v>259</v>
      </c>
      <c r="C108" s="52" t="s">
        <v>260</v>
      </c>
      <c r="D108" s="244">
        <v>843526</v>
      </c>
      <c r="E108" s="244">
        <v>545070.78</v>
      </c>
      <c r="F108" s="54">
        <f t="shared" si="0"/>
        <v>64.618136251876052</v>
      </c>
    </row>
    <row r="109" spans="1:6" ht="12.75" customHeight="1" x14ac:dyDescent="0.2">
      <c r="A109" s="55">
        <v>6512</v>
      </c>
      <c r="B109" s="87" t="s">
        <v>261</v>
      </c>
      <c r="C109" s="52" t="s">
        <v>262</v>
      </c>
      <c r="D109" s="244">
        <v>2376292</v>
      </c>
      <c r="E109" s="244">
        <f>950913.2+14390+2913901.99</f>
        <v>3879205.1900000004</v>
      </c>
      <c r="F109" s="54">
        <f t="shared" si="0"/>
        <v>163.24614946311314</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2105878</v>
      </c>
      <c r="E111" s="244">
        <f>2481878.33+248033.41+269450+60742.04</f>
        <v>3060103.7800000003</v>
      </c>
      <c r="F111" s="54">
        <f t="shared" si="0"/>
        <v>145.31249103699267</v>
      </c>
    </row>
    <row r="112" spans="1:6" ht="12.75" customHeight="1" x14ac:dyDescent="0.2">
      <c r="A112" s="55">
        <v>652</v>
      </c>
      <c r="B112" s="87" t="s">
        <v>267</v>
      </c>
      <c r="C112" s="52" t="s">
        <v>268</v>
      </c>
      <c r="D112" s="53">
        <f t="shared" ref="D112:E112" si="25">SUM(D113:D119)</f>
        <v>3587270</v>
      </c>
      <c r="E112" s="53">
        <f t="shared" si="25"/>
        <v>2512442.1099999994</v>
      </c>
      <c r="F112" s="54">
        <f t="shared" si="0"/>
        <v>70.037719770187351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185090</v>
      </c>
      <c r="E114" s="244">
        <v>257550.19</v>
      </c>
      <c r="F114" s="54">
        <f t="shared" si="0"/>
        <v>139.14862499324653</v>
      </c>
    </row>
    <row r="115" spans="1:6" ht="12.75" customHeight="1" x14ac:dyDescent="0.2">
      <c r="A115" s="55">
        <v>6524</v>
      </c>
      <c r="B115" s="87" t="s">
        <v>273</v>
      </c>
      <c r="C115" s="52" t="s">
        <v>274</v>
      </c>
      <c r="D115" s="244">
        <v>5113</v>
      </c>
      <c r="E115" s="244">
        <v>45.9</v>
      </c>
      <c r="F115" s="54">
        <f t="shared" si="0"/>
        <v>0.89771171523567383</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3397067</v>
      </c>
      <c r="E117" s="244">
        <f>273537.99+677925+716262.64+177199.07+183210.42+453.75+209429.58+16827.57</f>
        <v>2254846.0199999996</v>
      </c>
      <c r="F117" s="54">
        <f t="shared" si="0"/>
        <v>66.376259873590939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95254623</v>
      </c>
      <c r="E120" s="53">
        <f t="shared" si="26"/>
        <v>103555883.69</v>
      </c>
      <c r="F120" s="54">
        <f t="shared" si="0"/>
        <v>108.71481134306731</v>
      </c>
    </row>
    <row r="121" spans="1:6" ht="12.75" customHeight="1" x14ac:dyDescent="0.2">
      <c r="A121" s="55">
        <v>6531</v>
      </c>
      <c r="B121" s="87" t="s">
        <v>285</v>
      </c>
      <c r="C121" s="52" t="s">
        <v>286</v>
      </c>
      <c r="D121" s="244">
        <v>36847082</v>
      </c>
      <c r="E121" s="244">
        <f>37432042.36+2942222.08</f>
        <v>40374264.439999998</v>
      </c>
      <c r="F121" s="54">
        <f t="shared" si="0"/>
        <v>109.57248782956543</v>
      </c>
    </row>
    <row r="122" spans="1:6" ht="12.75" customHeight="1" x14ac:dyDescent="0.2">
      <c r="A122" s="55">
        <v>6532</v>
      </c>
      <c r="B122" s="87" t="s">
        <v>287</v>
      </c>
      <c r="C122" s="52" t="s">
        <v>288</v>
      </c>
      <c r="D122" s="244">
        <v>58407541</v>
      </c>
      <c r="E122" s="244">
        <v>63181619.25</v>
      </c>
      <c r="F122" s="54">
        <f t="shared" si="0"/>
        <v>108.17373607630563</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15248960</v>
      </c>
      <c r="E124" s="53">
        <f t="shared" si="27"/>
        <v>2671498.61</v>
      </c>
      <c r="F124" s="54">
        <f t="shared" si="0"/>
        <v>17.519218425387699</v>
      </c>
    </row>
    <row r="125" spans="1:6" ht="12.75" customHeight="1" x14ac:dyDescent="0.2">
      <c r="A125" s="55">
        <v>661</v>
      </c>
      <c r="B125" s="88" t="s">
        <v>293</v>
      </c>
      <c r="C125" s="52" t="s">
        <v>294</v>
      </c>
      <c r="D125" s="53">
        <f t="shared" ref="D125:E125" si="28">SUM(D126:D127)</f>
        <v>1924816</v>
      </c>
      <c r="E125" s="53">
        <f t="shared" si="28"/>
        <v>1833295.48</v>
      </c>
      <c r="F125" s="54">
        <f t="shared" si="0"/>
        <v>95.245232791082373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1924816</v>
      </c>
      <c r="E127" s="244">
        <v>1833295.48</v>
      </c>
      <c r="F127" s="54">
        <f t="shared" si="0"/>
        <v>95.245232791082373</v>
      </c>
    </row>
    <row r="128" spans="1:6" ht="24" x14ac:dyDescent="0.2">
      <c r="A128" s="55">
        <v>663</v>
      </c>
      <c r="B128" s="233" t="s">
        <v>299</v>
      </c>
      <c r="C128" s="52" t="s">
        <v>300</v>
      </c>
      <c r="D128" s="53">
        <f t="shared" ref="D128:E128" si="29">SUM(D129:D132)</f>
        <v>13324144</v>
      </c>
      <c r="E128" s="53">
        <f t="shared" si="29"/>
        <v>838203.13</v>
      </c>
      <c r="F128" s="54">
        <f t="shared" si="0"/>
        <v>6.2908591351159213</v>
      </c>
    </row>
    <row r="129" spans="1:6" ht="12.75" customHeight="1" x14ac:dyDescent="0.2">
      <c r="A129" s="55">
        <v>6631</v>
      </c>
      <c r="B129" s="88" t="s">
        <v>301</v>
      </c>
      <c r="C129" s="52" t="s">
        <v>302</v>
      </c>
      <c r="D129" s="244">
        <v>250000</v>
      </c>
      <c r="E129" s="244">
        <f>35000+1200+80000+24000</f>
        <v>140200</v>
      </c>
      <c r="F129" s="54">
        <f t="shared" si="0"/>
        <v>56.08</v>
      </c>
    </row>
    <row r="130" spans="1:6" ht="12.75" customHeight="1" x14ac:dyDescent="0.2">
      <c r="A130" s="55">
        <v>6632</v>
      </c>
      <c r="B130" s="234" t="s">
        <v>303</v>
      </c>
      <c r="C130" s="52" t="s">
        <v>304</v>
      </c>
      <c r="D130" s="244">
        <v>13074144</v>
      </c>
      <c r="E130" s="244">
        <f>517303.13+180700</f>
        <v>698003.13</v>
      </c>
      <c r="F130" s="54">
        <f t="shared" si="0"/>
        <v>5.3388055845185738</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1488054</v>
      </c>
      <c r="E139" s="53">
        <f t="shared" si="33"/>
        <v>1745120.97</v>
      </c>
      <c r="F139" s="54">
        <f t="shared" si="31"/>
        <v>117.27537911930614</v>
      </c>
    </row>
    <row r="140" spans="1:6" ht="12.75" customHeight="1" x14ac:dyDescent="0.2">
      <c r="A140" s="55">
        <v>681</v>
      </c>
      <c r="B140" s="87" t="s">
        <v>323</v>
      </c>
      <c r="C140" s="52" t="s">
        <v>324</v>
      </c>
      <c r="D140" s="53">
        <f t="shared" ref="D140:E140" si="34">SUM(D141:D149)</f>
        <v>1380568</v>
      </c>
      <c r="E140" s="53">
        <f t="shared" si="34"/>
        <v>1596853.02</v>
      </c>
      <c r="F140" s="54">
        <f t="shared" si="31"/>
        <v>115.66637934531295</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1380568</v>
      </c>
      <c r="E149" s="244">
        <v>1596853.02</v>
      </c>
      <c r="F149" s="54">
        <f t="shared" si="31"/>
        <v>115.66637934531295</v>
      </c>
    </row>
    <row r="150" spans="1:6" ht="12.75" customHeight="1" x14ac:dyDescent="0.2">
      <c r="A150" s="55">
        <v>683</v>
      </c>
      <c r="B150" s="87" t="s">
        <v>343</v>
      </c>
      <c r="C150" s="52" t="s">
        <v>344</v>
      </c>
      <c r="D150" s="244">
        <v>107486</v>
      </c>
      <c r="E150" s="244">
        <v>148267.95000000001</v>
      </c>
      <c r="F150" s="54">
        <f t="shared" si="31"/>
        <v>137.94163891111401</v>
      </c>
    </row>
    <row r="151" spans="1:6" ht="12.75" customHeight="1" x14ac:dyDescent="0.2">
      <c r="A151" s="55">
        <v>3</v>
      </c>
      <c r="B151" s="87" t="s">
        <v>345</v>
      </c>
      <c r="C151" s="52" t="s">
        <v>53</v>
      </c>
      <c r="D151" s="53">
        <f t="shared" ref="D151:E151" si="35">D152+D163+D196+D215+D224+D252+D263</f>
        <v>333426556</v>
      </c>
      <c r="E151" s="53">
        <f t="shared" si="35"/>
        <v>356799207.39999998</v>
      </c>
      <c r="F151" s="54">
        <f t="shared" si="31"/>
        <v>107.00983499346704</v>
      </c>
    </row>
    <row r="152" spans="1:6" ht="12.75" customHeight="1" x14ac:dyDescent="0.2">
      <c r="A152" s="55">
        <v>31</v>
      </c>
      <c r="B152" s="87" t="s">
        <v>346</v>
      </c>
      <c r="C152" s="52" t="s">
        <v>347</v>
      </c>
      <c r="D152" s="53">
        <f t="shared" ref="D152:E152" si="36">D153+D158+D159</f>
        <v>28540934</v>
      </c>
      <c r="E152" s="53">
        <f t="shared" si="36"/>
        <v>27745671.470000003</v>
      </c>
      <c r="F152" s="54">
        <f t="shared" si="31"/>
        <v>97.213607200100753</v>
      </c>
    </row>
    <row r="153" spans="1:6" ht="12.75" customHeight="1" x14ac:dyDescent="0.2">
      <c r="A153" s="55">
        <v>311</v>
      </c>
      <c r="B153" s="87" t="s">
        <v>348</v>
      </c>
      <c r="C153" s="52" t="s">
        <v>349</v>
      </c>
      <c r="D153" s="53">
        <f t="shared" ref="D153:E153" si="37">SUM(D154:D157)</f>
        <v>24129832</v>
      </c>
      <c r="E153" s="53">
        <f t="shared" si="37"/>
        <v>23478733.91</v>
      </c>
      <c r="F153" s="54">
        <f t="shared" si="31"/>
        <v>97.301688258749579</v>
      </c>
    </row>
    <row r="154" spans="1:6" ht="12.75" customHeight="1" x14ac:dyDescent="0.2">
      <c r="A154" s="55">
        <v>3111</v>
      </c>
      <c r="B154" s="87" t="s">
        <v>350</v>
      </c>
      <c r="C154" s="52" t="s">
        <v>351</v>
      </c>
      <c r="D154" s="244">
        <v>24129832</v>
      </c>
      <c r="E154" s="244">
        <v>23478733.91</v>
      </c>
      <c r="F154" s="54">
        <f t="shared" si="31"/>
        <v>97.301688258749579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556502</v>
      </c>
      <c r="E158" s="244">
        <v>522240.42</v>
      </c>
      <c r="F158" s="54">
        <f t="shared" si="31"/>
        <v>93.843403976984803</v>
      </c>
    </row>
    <row r="159" spans="1:6" ht="12.75" customHeight="1" x14ac:dyDescent="0.2">
      <c r="A159" s="55">
        <v>313</v>
      </c>
      <c r="B159" s="87" t="s">
        <v>360</v>
      </c>
      <c r="C159" s="52" t="s">
        <v>361</v>
      </c>
      <c r="D159" s="53">
        <f t="shared" ref="D159:E159" si="38">SUM(D160:D162)</f>
        <v>3854600</v>
      </c>
      <c r="E159" s="53">
        <f t="shared" si="38"/>
        <v>3744697.14</v>
      </c>
      <c r="F159" s="54">
        <f t="shared" si="31"/>
        <v>97.148786903958907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3854600</v>
      </c>
      <c r="E161" s="244">
        <v>3744697.14</v>
      </c>
      <c r="F161" s="54">
        <f t="shared" si="31"/>
        <v>97.148786903958907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82791460</v>
      </c>
      <c r="E163" s="53">
        <f t="shared" si="39"/>
        <v>85740656.5</v>
      </c>
      <c r="F163" s="54">
        <f t="shared" si="31"/>
        <v>103.56219892728066</v>
      </c>
    </row>
    <row r="164" spans="1:6" ht="12.75" customHeight="1" x14ac:dyDescent="0.2">
      <c r="A164" s="55">
        <v>321</v>
      </c>
      <c r="B164" s="87" t="s">
        <v>369</v>
      </c>
      <c r="C164" s="52" t="s">
        <v>370</v>
      </c>
      <c r="D164" s="53">
        <f t="shared" ref="D164:E164" si="40">SUM(D165:D168)</f>
        <v>732372</v>
      </c>
      <c r="E164" s="53">
        <f t="shared" si="40"/>
        <v>1005716.4700000001</v>
      </c>
      <c r="F164" s="54">
        <f t="shared" si="31"/>
        <v>137.32317319613531</v>
      </c>
    </row>
    <row r="165" spans="1:6" ht="12.75" customHeight="1" x14ac:dyDescent="0.2">
      <c r="A165" s="55">
        <v>3211</v>
      </c>
      <c r="B165" s="87" t="s">
        <v>371</v>
      </c>
      <c r="C165" s="52" t="s">
        <v>372</v>
      </c>
      <c r="D165" s="244">
        <v>92761</v>
      </c>
      <c r="E165" s="244">
        <v>282864.06</v>
      </c>
      <c r="F165" s="54">
        <f t="shared" si="31"/>
        <v>304.93856254244781</v>
      </c>
    </row>
    <row r="166" spans="1:6" ht="12.75" customHeight="1" x14ac:dyDescent="0.2">
      <c r="A166" s="55">
        <v>3212</v>
      </c>
      <c r="B166" s="87" t="s">
        <v>373</v>
      </c>
      <c r="C166" s="52" t="s">
        <v>374</v>
      </c>
      <c r="D166" s="244">
        <v>586147</v>
      </c>
      <c r="E166" s="244">
        <v>617576.25</v>
      </c>
      <c r="F166" s="54">
        <f t="shared" si="31"/>
        <v>105.36200816518723</v>
      </c>
    </row>
    <row r="167" spans="1:6" ht="12.75" customHeight="1" x14ac:dyDescent="0.2">
      <c r="A167" s="55">
        <v>3213</v>
      </c>
      <c r="B167" s="87" t="s">
        <v>375</v>
      </c>
      <c r="C167" s="52" t="s">
        <v>376</v>
      </c>
      <c r="D167" s="244">
        <v>53464</v>
      </c>
      <c r="E167" s="244">
        <v>105276.16</v>
      </c>
      <c r="F167" s="54">
        <f t="shared" si="31"/>
        <v>196.91036959449352</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2084705</v>
      </c>
      <c r="E169" s="53">
        <f t="shared" si="41"/>
        <v>2415218.0299999998</v>
      </c>
      <c r="F169" s="54">
        <f t="shared" si="31"/>
        <v>115.85418704325072</v>
      </c>
    </row>
    <row r="170" spans="1:6" ht="12.75" customHeight="1" x14ac:dyDescent="0.2">
      <c r="A170" s="55">
        <v>3221</v>
      </c>
      <c r="B170" s="87" t="s">
        <v>381</v>
      </c>
      <c r="C170" s="52" t="s">
        <v>382</v>
      </c>
      <c r="D170" s="244">
        <v>569262</v>
      </c>
      <c r="E170" s="244">
        <v>636305.69999999995</v>
      </c>
      <c r="F170" s="54">
        <f t="shared" si="31"/>
        <v>111.77730113726192</v>
      </c>
    </row>
    <row r="171" spans="1:6" ht="12.75" customHeight="1" x14ac:dyDescent="0.2">
      <c r="A171" s="55">
        <v>3222</v>
      </c>
      <c r="B171" s="87" t="s">
        <v>383</v>
      </c>
      <c r="C171" s="52" t="s">
        <v>384</v>
      </c>
      <c r="D171" s="244"/>
      <c r="E171" s="244">
        <v>2724.58</v>
      </c>
      <c r="F171" s="54" t="str">
        <f t="shared" si="31"/>
        <v>-</v>
      </c>
    </row>
    <row r="172" spans="1:6" ht="12.75" customHeight="1" x14ac:dyDescent="0.2">
      <c r="A172" s="55">
        <v>3223</v>
      </c>
      <c r="B172" s="87" t="s">
        <v>385</v>
      </c>
      <c r="C172" s="52" t="s">
        <v>386</v>
      </c>
      <c r="D172" s="244">
        <v>1326788</v>
      </c>
      <c r="E172" s="244">
        <v>1605663.78</v>
      </c>
      <c r="F172" s="54">
        <f t="shared" si="31"/>
        <v>121.01886510881918</v>
      </c>
    </row>
    <row r="173" spans="1:6" ht="12.75" customHeight="1" x14ac:dyDescent="0.2">
      <c r="A173" s="55">
        <v>3224</v>
      </c>
      <c r="B173" s="87" t="s">
        <v>387</v>
      </c>
      <c r="C173" s="52" t="s">
        <v>388</v>
      </c>
      <c r="D173" s="244">
        <v>50429</v>
      </c>
      <c r="E173" s="244">
        <v>72046.070000000007</v>
      </c>
      <c r="F173" s="54">
        <f t="shared" si="31"/>
        <v>142.86634674492853</v>
      </c>
    </row>
    <row r="174" spans="1:6" ht="12.75" customHeight="1" x14ac:dyDescent="0.2">
      <c r="A174" s="55">
        <v>3225</v>
      </c>
      <c r="B174" s="87" t="s">
        <v>389</v>
      </c>
      <c r="C174" s="52" t="s">
        <v>390</v>
      </c>
      <c r="D174" s="244">
        <v>71747</v>
      </c>
      <c r="E174" s="244">
        <v>58606.400000000001</v>
      </c>
      <c r="F174" s="54">
        <f t="shared" si="31"/>
        <v>81.684809120938866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66479</v>
      </c>
      <c r="E176" s="244">
        <v>39871.5</v>
      </c>
      <c r="F176" s="54">
        <f t="shared" si="31"/>
        <v>59.97608267272372</v>
      </c>
    </row>
    <row r="177" spans="1:6" ht="12.75" customHeight="1" x14ac:dyDescent="0.2">
      <c r="A177" s="55">
        <v>323</v>
      </c>
      <c r="B177" s="87" t="s">
        <v>395</v>
      </c>
      <c r="C177" s="52" t="s">
        <v>396</v>
      </c>
      <c r="D177" s="53">
        <f t="shared" ref="D177:E177" si="42">SUM(D178:D186)</f>
        <v>74886733</v>
      </c>
      <c r="E177" s="53">
        <f t="shared" si="42"/>
        <v>77355420.359999999</v>
      </c>
      <c r="F177" s="54">
        <f t="shared" si="31"/>
        <v>103.29656170205743</v>
      </c>
    </row>
    <row r="178" spans="1:6" ht="12.75" customHeight="1" x14ac:dyDescent="0.2">
      <c r="A178" s="55">
        <v>3231</v>
      </c>
      <c r="B178" s="87" t="s">
        <v>397</v>
      </c>
      <c r="C178" s="52" t="s">
        <v>398</v>
      </c>
      <c r="D178" s="244">
        <v>2026142</v>
      </c>
      <c r="E178" s="244">
        <v>2555093.5299999998</v>
      </c>
      <c r="F178" s="54">
        <f t="shared" si="31"/>
        <v>126.10634052302355</v>
      </c>
    </row>
    <row r="179" spans="1:6" ht="12.75" customHeight="1" x14ac:dyDescent="0.2">
      <c r="A179" s="55">
        <v>3232</v>
      </c>
      <c r="B179" s="87" t="s">
        <v>399</v>
      </c>
      <c r="C179" s="52" t="s">
        <v>400</v>
      </c>
      <c r="D179" s="244">
        <v>29113048</v>
      </c>
      <c r="E179" s="244">
        <f>28467054.37+267472.45+96621.44</f>
        <v>28831148.260000002</v>
      </c>
      <c r="F179" s="54">
        <f t="shared" si="31"/>
        <v>99.031706539280947</v>
      </c>
    </row>
    <row r="180" spans="1:6" ht="12.75" customHeight="1" x14ac:dyDescent="0.2">
      <c r="A180" s="55">
        <v>3233</v>
      </c>
      <c r="B180" s="87" t="s">
        <v>401</v>
      </c>
      <c r="C180" s="52" t="s">
        <v>402</v>
      </c>
      <c r="D180" s="244">
        <v>6421402</v>
      </c>
      <c r="E180" s="244">
        <v>7514109.9400000004</v>
      </c>
      <c r="F180" s="54">
        <f t="shared" si="31"/>
        <v>117.01665679862437</v>
      </c>
    </row>
    <row r="181" spans="1:6" ht="12.75" customHeight="1" x14ac:dyDescent="0.2">
      <c r="A181" s="55">
        <v>3234</v>
      </c>
      <c r="B181" s="87" t="s">
        <v>403</v>
      </c>
      <c r="C181" s="52" t="s">
        <v>404</v>
      </c>
      <c r="D181" s="244">
        <v>25197584</v>
      </c>
      <c r="E181" s="244">
        <v>26839172.170000002</v>
      </c>
      <c r="F181" s="54">
        <f t="shared" si="31"/>
        <v>106.51486336944052</v>
      </c>
    </row>
    <row r="182" spans="1:6" ht="12.75" customHeight="1" x14ac:dyDescent="0.2">
      <c r="A182" s="55">
        <v>3235</v>
      </c>
      <c r="B182" s="87" t="s">
        <v>405</v>
      </c>
      <c r="C182" s="52" t="s">
        <v>406</v>
      </c>
      <c r="D182" s="244">
        <v>2073553</v>
      </c>
      <c r="E182" s="244">
        <v>2065964.13</v>
      </c>
      <c r="F182" s="54">
        <f t="shared" si="31"/>
        <v>99.634016106653647</v>
      </c>
    </row>
    <row r="183" spans="1:6" ht="12.75" customHeight="1" x14ac:dyDescent="0.2">
      <c r="A183" s="55">
        <v>3236</v>
      </c>
      <c r="B183" s="87" t="s">
        <v>407</v>
      </c>
      <c r="C183" s="52" t="s">
        <v>408</v>
      </c>
      <c r="D183" s="244">
        <v>616562</v>
      </c>
      <c r="E183" s="244">
        <v>683875.74</v>
      </c>
      <c r="F183" s="54">
        <f t="shared" si="31"/>
        <v>110.9175946620129</v>
      </c>
    </row>
    <row r="184" spans="1:6" ht="12.75" customHeight="1" x14ac:dyDescent="0.2">
      <c r="A184" s="55">
        <v>3237</v>
      </c>
      <c r="B184" s="87" t="s">
        <v>409</v>
      </c>
      <c r="C184" s="52" t="s">
        <v>410</v>
      </c>
      <c r="D184" s="244">
        <v>6279562</v>
      </c>
      <c r="E184" s="244">
        <v>4535480.5999999996</v>
      </c>
      <c r="F184" s="54">
        <f t="shared" si="31"/>
        <v>72.226066085500861</v>
      </c>
    </row>
    <row r="185" spans="1:6" ht="12.75" customHeight="1" x14ac:dyDescent="0.2">
      <c r="A185" s="55">
        <v>3238</v>
      </c>
      <c r="B185" s="87" t="s">
        <v>411</v>
      </c>
      <c r="C185" s="52" t="s">
        <v>412</v>
      </c>
      <c r="D185" s="244">
        <v>271417</v>
      </c>
      <c r="E185" s="244">
        <v>276928.40000000002</v>
      </c>
      <c r="F185" s="54">
        <f t="shared" si="31"/>
        <v>102.0306023572584</v>
      </c>
    </row>
    <row r="186" spans="1:6" ht="12.75" customHeight="1" x14ac:dyDescent="0.2">
      <c r="A186" s="55">
        <v>3239</v>
      </c>
      <c r="B186" s="87" t="s">
        <v>413</v>
      </c>
      <c r="C186" s="52" t="s">
        <v>414</v>
      </c>
      <c r="D186" s="244">
        <v>2887463</v>
      </c>
      <c r="E186" s="244">
        <f>4029473.35+23146.25+1027.99</f>
        <v>4053647.5900000003</v>
      </c>
      <c r="F186" s="54">
        <f t="shared" si="31"/>
        <v>140.38786263235238</v>
      </c>
    </row>
    <row r="187" spans="1:6" ht="12.75" customHeight="1" x14ac:dyDescent="0.2">
      <c r="A187" s="55">
        <v>324</v>
      </c>
      <c r="B187" s="87" t="s">
        <v>415</v>
      </c>
      <c r="C187" s="52" t="s">
        <v>416</v>
      </c>
      <c r="D187" s="244">
        <v>476</v>
      </c>
      <c r="E187" s="244"/>
      <c r="F187" s="54">
        <f t="shared" si="31"/>
        <v>0</v>
      </c>
    </row>
    <row r="188" spans="1:6" ht="12.75" customHeight="1" x14ac:dyDescent="0.2">
      <c r="A188" s="55">
        <v>329</v>
      </c>
      <c r="B188" s="87" t="s">
        <v>417</v>
      </c>
      <c r="C188" s="52" t="s">
        <v>418</v>
      </c>
      <c r="D188" s="53">
        <f t="shared" ref="D188:E188" si="43">SUM(D189:D195)</f>
        <v>5087174</v>
      </c>
      <c r="E188" s="53">
        <f t="shared" si="43"/>
        <v>4964301.6400000006</v>
      </c>
      <c r="F188" s="54">
        <f t="shared" si="31"/>
        <v>97.584663705232032</v>
      </c>
    </row>
    <row r="189" spans="1:6" ht="12.75" customHeight="1" x14ac:dyDescent="0.2">
      <c r="A189" s="55">
        <v>3291</v>
      </c>
      <c r="B189" s="234" t="s">
        <v>419</v>
      </c>
      <c r="C189" s="52" t="s">
        <v>420</v>
      </c>
      <c r="D189" s="244">
        <v>1655116</v>
      </c>
      <c r="E189" s="244">
        <f>560770.97+24590.89</f>
        <v>585361.86</v>
      </c>
      <c r="F189" s="54">
        <f t="shared" si="31"/>
        <v>35.366817794039811</v>
      </c>
    </row>
    <row r="190" spans="1:6" ht="12.75" customHeight="1" x14ac:dyDescent="0.2">
      <c r="A190" s="55">
        <v>3292</v>
      </c>
      <c r="B190" s="87" t="s">
        <v>421</v>
      </c>
      <c r="C190" s="52" t="s">
        <v>422</v>
      </c>
      <c r="D190" s="244">
        <v>198178</v>
      </c>
      <c r="E190" s="244">
        <v>246420.55</v>
      </c>
      <c r="F190" s="54">
        <f t="shared" si="31"/>
        <v>124.34304009526788</v>
      </c>
    </row>
    <row r="191" spans="1:6" ht="12.75" customHeight="1" x14ac:dyDescent="0.2">
      <c r="A191" s="55">
        <v>3293</v>
      </c>
      <c r="B191" s="87" t="s">
        <v>423</v>
      </c>
      <c r="C191" s="52" t="s">
        <v>424</v>
      </c>
      <c r="D191" s="244">
        <v>251579</v>
      </c>
      <c r="E191" s="244">
        <v>374003.92</v>
      </c>
      <c r="F191" s="54">
        <f t="shared" si="31"/>
        <v>148.66261492413912</v>
      </c>
    </row>
    <row r="192" spans="1:6" ht="12.75" customHeight="1" x14ac:dyDescent="0.2">
      <c r="A192" s="55">
        <v>3294</v>
      </c>
      <c r="B192" s="87" t="s">
        <v>425</v>
      </c>
      <c r="C192" s="52" t="s">
        <v>426</v>
      </c>
      <c r="D192" s="244">
        <v>143519</v>
      </c>
      <c r="E192" s="244">
        <v>136805.84</v>
      </c>
      <c r="F192" s="54">
        <f t="shared" si="31"/>
        <v>95.322459047234162</v>
      </c>
    </row>
    <row r="193" spans="1:6" ht="12.75" customHeight="1" x14ac:dyDescent="0.2">
      <c r="A193" s="55">
        <v>3295</v>
      </c>
      <c r="B193" s="87" t="s">
        <v>427</v>
      </c>
      <c r="C193" s="52" t="s">
        <v>428</v>
      </c>
      <c r="D193" s="244">
        <v>1695714</v>
      </c>
      <c r="E193" s="244">
        <f>92495.64+22325+2560944</f>
        <v>2675764.64</v>
      </c>
      <c r="F193" s="54">
        <f t="shared" si="31"/>
        <v>157.79575093441466</v>
      </c>
    </row>
    <row r="194" spans="1:6" ht="12.75" customHeight="1" x14ac:dyDescent="0.2">
      <c r="A194" s="55" t="s">
        <v>429</v>
      </c>
      <c r="B194" s="87" t="s">
        <v>430</v>
      </c>
      <c r="C194" s="52" t="s">
        <v>429</v>
      </c>
      <c r="D194" s="244">
        <v>287287</v>
      </c>
      <c r="E194" s="244">
        <v>158179.62</v>
      </c>
      <c r="F194" s="54">
        <f t="shared" si="31"/>
        <v>55.059790383832194</v>
      </c>
    </row>
    <row r="195" spans="1:6" ht="12.75" customHeight="1" x14ac:dyDescent="0.2">
      <c r="A195" s="55">
        <v>3299</v>
      </c>
      <c r="B195" s="87" t="s">
        <v>431</v>
      </c>
      <c r="C195" s="52" t="s">
        <v>432</v>
      </c>
      <c r="D195" s="244">
        <v>855781</v>
      </c>
      <c r="E195" s="244">
        <v>787765.21</v>
      </c>
      <c r="F195" s="54">
        <f t="shared" si="31"/>
        <v>92.052196765293928</v>
      </c>
    </row>
    <row r="196" spans="1:6" ht="12.75" customHeight="1" x14ac:dyDescent="0.2">
      <c r="A196" s="55">
        <v>34</v>
      </c>
      <c r="B196" s="234" t="s">
        <v>433</v>
      </c>
      <c r="C196" s="52" t="s">
        <v>434</v>
      </c>
      <c r="D196" s="53">
        <f t="shared" ref="D196:E196" si="44">D197+D202+D210</f>
        <v>2067339</v>
      </c>
      <c r="E196" s="53">
        <f t="shared" si="44"/>
        <v>998377.61999999988</v>
      </c>
      <c r="F196" s="54">
        <f t="shared" si="31"/>
        <v>48.292883750560492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255954</v>
      </c>
      <c r="E202" s="53">
        <f t="shared" si="46"/>
        <v>398358.17</v>
      </c>
      <c r="F202" s="54">
        <f t="shared" si="31"/>
        <v>155.63662611250459</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255954</v>
      </c>
      <c r="E205" s="244">
        <v>398358.17</v>
      </c>
      <c r="F205" s="54">
        <f t="shared" si="31"/>
        <v>155.63662611250459</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1811385</v>
      </c>
      <c r="E210" s="53">
        <f t="shared" si="47"/>
        <v>600019.44999999995</v>
      </c>
      <c r="F210" s="54">
        <f t="shared" si="31"/>
        <v>33.124898903325359</v>
      </c>
    </row>
    <row r="211" spans="1:6" ht="12.75" customHeight="1" x14ac:dyDescent="0.2">
      <c r="A211" s="55">
        <v>3431</v>
      </c>
      <c r="B211" s="234" t="s">
        <v>463</v>
      </c>
      <c r="C211" s="52" t="s">
        <v>464</v>
      </c>
      <c r="D211" s="244">
        <v>407155</v>
      </c>
      <c r="E211" s="244">
        <v>347454.14</v>
      </c>
      <c r="F211" s="54">
        <f t="shared" si="31"/>
        <v>85.337068192703029</v>
      </c>
    </row>
    <row r="212" spans="1:6" ht="12.75" customHeight="1" x14ac:dyDescent="0.2">
      <c r="A212" s="55">
        <v>3432</v>
      </c>
      <c r="B212" s="87" t="s">
        <v>465</v>
      </c>
      <c r="C212" s="52" t="s">
        <v>466</v>
      </c>
      <c r="D212" s="244">
        <v>539</v>
      </c>
      <c r="E212" s="244">
        <v>1709.67</v>
      </c>
      <c r="F212" s="54">
        <f t="shared" si="31"/>
        <v>317.19294990723563</v>
      </c>
    </row>
    <row r="213" spans="1:6" ht="12.75" customHeight="1" x14ac:dyDescent="0.2">
      <c r="A213" s="55">
        <v>3433</v>
      </c>
      <c r="B213" s="87" t="s">
        <v>467</v>
      </c>
      <c r="C213" s="52" t="s">
        <v>468</v>
      </c>
      <c r="D213" s="244">
        <v>1403691</v>
      </c>
      <c r="E213" s="244">
        <v>250855.64</v>
      </c>
      <c r="F213" s="54">
        <f t="shared" si="31"/>
        <v>17.871144005340209</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3951027</v>
      </c>
      <c r="E215" s="53">
        <f t="shared" si="48"/>
        <v>4107216.24</v>
      </c>
      <c r="F215" s="54">
        <f t="shared" si="31"/>
        <v>103.95313016084174</v>
      </c>
    </row>
    <row r="216" spans="1:6" ht="12.75" customHeight="1" x14ac:dyDescent="0.2">
      <c r="A216" s="55">
        <v>351</v>
      </c>
      <c r="B216" s="87" t="s">
        <v>473</v>
      </c>
      <c r="C216" s="52" t="s">
        <v>474</v>
      </c>
      <c r="D216" s="53">
        <f t="shared" ref="D216:E216" si="49">SUM(D217:D218)</f>
        <v>2937410</v>
      </c>
      <c r="E216" s="53">
        <f t="shared" si="49"/>
        <v>2968567.77</v>
      </c>
      <c r="F216" s="54">
        <f t="shared" si="31"/>
        <v>101.06072254128637</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2937410</v>
      </c>
      <c r="E218" s="244">
        <v>2968567.77</v>
      </c>
      <c r="F218" s="54">
        <f t="shared" si="31"/>
        <v>101.06072254128637</v>
      </c>
    </row>
    <row r="219" spans="1:6" ht="24" x14ac:dyDescent="0.2">
      <c r="A219" s="55">
        <v>352</v>
      </c>
      <c r="B219" s="87" t="s">
        <v>479</v>
      </c>
      <c r="C219" s="52" t="s">
        <v>480</v>
      </c>
      <c r="D219" s="53">
        <f t="shared" ref="D219:E219" si="50">SUM(D220:D222)</f>
        <v>1013617</v>
      </c>
      <c r="E219" s="53">
        <f t="shared" si="50"/>
        <v>1138648.47</v>
      </c>
      <c r="F219" s="54">
        <f t="shared" si="31"/>
        <v>112.33517886933623</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503461</v>
      </c>
      <c r="E221" s="244">
        <v>604385.97</v>
      </c>
      <c r="F221" s="54">
        <f t="shared" si="31"/>
        <v>120.04623396847025</v>
      </c>
    </row>
    <row r="222" spans="1:6" ht="12.75" customHeight="1" x14ac:dyDescent="0.2">
      <c r="A222" s="55">
        <v>3523</v>
      </c>
      <c r="B222" s="87" t="s">
        <v>485</v>
      </c>
      <c r="C222" s="52" t="s">
        <v>486</v>
      </c>
      <c r="D222" s="244">
        <v>510156</v>
      </c>
      <c r="E222" s="244">
        <v>534262.5</v>
      </c>
      <c r="F222" s="54">
        <f t="shared" si="31"/>
        <v>104.72531931409218</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119174100</v>
      </c>
      <c r="E224" s="53">
        <f t="shared" si="51"/>
        <v>123638521.67999999</v>
      </c>
      <c r="F224" s="54">
        <f t="shared" ref="F224:F235" si="52">IF(D224&lt;&gt;0,IF(E224/D224&gt;=100,"&gt;&gt;100",E224/D224*100),"-")</f>
        <v>103.7461341684141</v>
      </c>
    </row>
    <row r="225" spans="1:6" ht="12.75" customHeight="1" x14ac:dyDescent="0.2">
      <c r="A225" s="55">
        <v>361</v>
      </c>
      <c r="B225" s="87" t="s">
        <v>491</v>
      </c>
      <c r="C225" s="52" t="s">
        <v>492</v>
      </c>
      <c r="D225" s="53">
        <f t="shared" ref="D225:E225" si="53">SUM(D226:D227)</f>
        <v>3460427</v>
      </c>
      <c r="E225" s="53">
        <f t="shared" si="53"/>
        <v>3002088.5</v>
      </c>
      <c r="F225" s="54">
        <f t="shared" si="52"/>
        <v>86.754857131793273</v>
      </c>
    </row>
    <row r="226" spans="1:6" ht="12.75" customHeight="1" x14ac:dyDescent="0.2">
      <c r="A226" s="55">
        <v>3611</v>
      </c>
      <c r="B226" s="87" t="s">
        <v>493</v>
      </c>
      <c r="C226" s="52" t="s">
        <v>494</v>
      </c>
      <c r="D226" s="244">
        <v>3460427</v>
      </c>
      <c r="E226" s="244">
        <v>3002088.5</v>
      </c>
      <c r="F226" s="54">
        <f t="shared" si="52"/>
        <v>86.754857131793273</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1878967</v>
      </c>
      <c r="E231" s="53">
        <f t="shared" si="55"/>
        <v>942551.94</v>
      </c>
      <c r="F231" s="54">
        <f t="shared" si="52"/>
        <v>50.163304624296224</v>
      </c>
    </row>
    <row r="232" spans="1:6" ht="12.75" customHeight="1" x14ac:dyDescent="0.2">
      <c r="A232" s="55">
        <v>3631</v>
      </c>
      <c r="B232" s="87" t="s">
        <v>505</v>
      </c>
      <c r="C232" s="52" t="s">
        <v>506</v>
      </c>
      <c r="D232" s="244">
        <v>858836</v>
      </c>
      <c r="E232" s="244">
        <v>942551.94</v>
      </c>
      <c r="F232" s="54">
        <f t="shared" si="52"/>
        <v>109.74760489779189</v>
      </c>
    </row>
    <row r="233" spans="1:6" ht="12.75" customHeight="1" x14ac:dyDescent="0.2">
      <c r="A233" s="55">
        <v>3632</v>
      </c>
      <c r="B233" s="87" t="s">
        <v>507</v>
      </c>
      <c r="C233" s="52" t="s">
        <v>508</v>
      </c>
      <c r="D233" s="244">
        <v>1020131</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6099192</v>
      </c>
      <c r="E236" s="53">
        <f t="shared" si="56"/>
        <v>6708276.4400000004</v>
      </c>
      <c r="F236" s="54">
        <f t="shared" ref="F236:F239" si="57">IF(D236&lt;&gt;0,IF(E236/D236&gt;=100,"&gt;&gt;100",E236/D236*100),"-")</f>
        <v>109.98631359694859</v>
      </c>
    </row>
    <row r="237" spans="1:6" ht="12.75" customHeight="1" x14ac:dyDescent="0.2">
      <c r="A237" s="55" t="s">
        <v>515</v>
      </c>
      <c r="B237" s="87" t="s">
        <v>516</v>
      </c>
      <c r="C237" s="52" t="s">
        <v>515</v>
      </c>
      <c r="D237" s="244">
        <v>4099192</v>
      </c>
      <c r="E237" s="244">
        <v>4472052.74</v>
      </c>
      <c r="F237" s="54">
        <f t="shared" si="57"/>
        <v>109.09595695932272</v>
      </c>
    </row>
    <row r="238" spans="1:6" ht="12.75" customHeight="1" x14ac:dyDescent="0.2">
      <c r="A238" s="55" t="s">
        <v>517</v>
      </c>
      <c r="B238" s="87" t="s">
        <v>518</v>
      </c>
      <c r="C238" s="52" t="s">
        <v>517</v>
      </c>
      <c r="D238" s="244">
        <v>2000000</v>
      </c>
      <c r="E238" s="244">
        <v>2236223.7000000002</v>
      </c>
      <c r="F238" s="54">
        <f t="shared" si="57"/>
        <v>111.81118499999999</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103440518</v>
      </c>
      <c r="E240" s="53">
        <f t="shared" si="58"/>
        <v>107419747.83</v>
      </c>
      <c r="F240" s="54">
        <f t="shared" ref="F240:F243" si="59">IF(D240&lt;&gt;0,IF(E240/D240&gt;=100,"&gt;&gt;100",E240/D240*100),"-")</f>
        <v>103.84687732325548</v>
      </c>
    </row>
    <row r="241" spans="1:6" ht="24" x14ac:dyDescent="0.2">
      <c r="A241" s="55">
        <v>3672</v>
      </c>
      <c r="B241" s="87" t="s">
        <v>523</v>
      </c>
      <c r="C241" s="52" t="s">
        <v>524</v>
      </c>
      <c r="D241" s="244">
        <v>97972119</v>
      </c>
      <c r="E241" s="244">
        <v>103630269.34</v>
      </c>
      <c r="F241" s="54">
        <f t="shared" si="59"/>
        <v>105.77526585905528</v>
      </c>
    </row>
    <row r="242" spans="1:6" ht="24" x14ac:dyDescent="0.2">
      <c r="A242" s="55">
        <v>3673</v>
      </c>
      <c r="B242" s="87" t="s">
        <v>525</v>
      </c>
      <c r="C242" s="52" t="s">
        <v>526</v>
      </c>
      <c r="D242" s="244">
        <v>5468399</v>
      </c>
      <c r="E242" s="244">
        <v>3789478.49</v>
      </c>
      <c r="F242" s="54">
        <f t="shared" si="59"/>
        <v>69.297768688788068</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491903</v>
      </c>
      <c r="E244" s="53">
        <f t="shared" si="60"/>
        <v>1210847.8</v>
      </c>
      <c r="F244" s="54">
        <f t="shared" ref="F244:F251" si="61">IF(D244&lt;&gt;0,IF(E244/D244&gt;=100,"&gt;&gt;100",E244/D244*100),"-")</f>
        <v>246.15580714083873</v>
      </c>
    </row>
    <row r="245" spans="1:6" ht="12.75" customHeight="1" x14ac:dyDescent="0.2">
      <c r="A245" s="55" t="s">
        <v>531</v>
      </c>
      <c r="B245" s="87" t="s">
        <v>532</v>
      </c>
      <c r="C245" s="52" t="s">
        <v>531</v>
      </c>
      <c r="D245" s="244">
        <v>491903</v>
      </c>
      <c r="E245" s="244">
        <f>1552380.21-341532.41</f>
        <v>1210847.8</v>
      </c>
      <c r="F245" s="54">
        <f t="shared" si="61"/>
        <v>246.15580714083873</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3803093</v>
      </c>
      <c r="E247" s="53">
        <f t="shared" si="62"/>
        <v>4355009.17</v>
      </c>
      <c r="F247" s="54">
        <f t="shared" si="61"/>
        <v>114.51229749048997</v>
      </c>
    </row>
    <row r="248" spans="1:6" ht="12.75" customHeight="1" x14ac:dyDescent="0.2">
      <c r="A248" s="55" t="s">
        <v>537</v>
      </c>
      <c r="B248" s="87" t="s">
        <v>199</v>
      </c>
      <c r="C248" s="52" t="s">
        <v>537</v>
      </c>
      <c r="D248" s="244">
        <v>487641</v>
      </c>
      <c r="E248" s="244">
        <v>579083.91</v>
      </c>
      <c r="F248" s="54">
        <f t="shared" si="61"/>
        <v>118.75209631675763</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3315452</v>
      </c>
      <c r="E250" s="244">
        <v>3775925.26</v>
      </c>
      <c r="F250" s="54">
        <f t="shared" si="61"/>
        <v>113.88870235491268</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3294348</v>
      </c>
      <c r="E252" s="53">
        <f t="shared" si="63"/>
        <v>3443576.36</v>
      </c>
      <c r="F252" s="54">
        <f t="shared" ref="F252:F258" si="64">IF(D252&lt;&gt;0,IF(E252/D252&gt;=100,"&gt;&gt;100",E252/D252*100),"-")</f>
        <v>104.52982987832493</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3294348</v>
      </c>
      <c r="E259" s="53">
        <f t="shared" si="66"/>
        <v>3443576.36</v>
      </c>
      <c r="F259" s="54">
        <f t="shared" ref="F259:F262" si="67">IF(D259&lt;&gt;0,IF(E259/D259&gt;=100,"&gt;&gt;100",E259/D259*100),"-")</f>
        <v>104.52982987832493</v>
      </c>
    </row>
    <row r="260" spans="1:6" ht="12.75" customHeight="1" x14ac:dyDescent="0.2">
      <c r="A260" s="55">
        <v>3721</v>
      </c>
      <c r="B260" s="87" t="s">
        <v>557</v>
      </c>
      <c r="C260" s="52" t="s">
        <v>558</v>
      </c>
      <c r="D260" s="244">
        <v>3262323</v>
      </c>
      <c r="E260" s="244">
        <f>3443576.36-24876.5</f>
        <v>3418699.86</v>
      </c>
      <c r="F260" s="54">
        <f t="shared" si="67"/>
        <v>104.79342051660734</v>
      </c>
    </row>
    <row r="261" spans="1:6" ht="12.75" customHeight="1" x14ac:dyDescent="0.2">
      <c r="A261" s="55">
        <v>3722</v>
      </c>
      <c r="B261" s="87" t="s">
        <v>559</v>
      </c>
      <c r="C261" s="52" t="s">
        <v>560</v>
      </c>
      <c r="D261" s="244">
        <v>32025</v>
      </c>
      <c r="E261" s="244">
        <v>24876.5</v>
      </c>
      <c r="F261" s="54">
        <f t="shared" si="67"/>
        <v>77.678376268540205</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93607348</v>
      </c>
      <c r="E263" s="53">
        <f t="shared" si="68"/>
        <v>111125187.53</v>
      </c>
      <c r="F263" s="54">
        <f t="shared" ref="F263:F267" si="69">IF(D263&lt;&gt;0,IF(E263/D263&gt;=100,"&gt;&gt;100",E263/D263*100),"-")</f>
        <v>118.71417138107576</v>
      </c>
    </row>
    <row r="264" spans="1:6" ht="12.75" customHeight="1" x14ac:dyDescent="0.2">
      <c r="A264" s="55">
        <v>381</v>
      </c>
      <c r="B264" s="87" t="s">
        <v>565</v>
      </c>
      <c r="C264" s="52" t="s">
        <v>566</v>
      </c>
      <c r="D264" s="53">
        <f t="shared" ref="D264:E264" si="70">SUM(D265:D267)</f>
        <v>55203933</v>
      </c>
      <c r="E264" s="53">
        <f t="shared" si="70"/>
        <v>62716059.189999998</v>
      </c>
      <c r="F264" s="54">
        <f t="shared" si="69"/>
        <v>113.60795469047467</v>
      </c>
    </row>
    <row r="265" spans="1:6" ht="12.75" customHeight="1" x14ac:dyDescent="0.2">
      <c r="A265" s="55">
        <v>3811</v>
      </c>
      <c r="B265" s="87" t="s">
        <v>567</v>
      </c>
      <c r="C265" s="52" t="s">
        <v>568</v>
      </c>
      <c r="D265" s="244">
        <v>53386904</v>
      </c>
      <c r="E265" s="244">
        <f>62241793.62+139920.55</f>
        <v>62381714.169999994</v>
      </c>
      <c r="F265" s="54">
        <f t="shared" si="69"/>
        <v>116.84834574786356</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v>1817029</v>
      </c>
      <c r="E267" s="244">
        <v>334345.02</v>
      </c>
      <c r="F267" s="54">
        <f t="shared" si="69"/>
        <v>18.400643027711723</v>
      </c>
    </row>
    <row r="268" spans="1:6" ht="12.75" customHeight="1" x14ac:dyDescent="0.2">
      <c r="A268" s="55">
        <v>382</v>
      </c>
      <c r="B268" s="88" t="s">
        <v>573</v>
      </c>
      <c r="C268" s="52" t="s">
        <v>574</v>
      </c>
      <c r="D268" s="53">
        <f t="shared" ref="D268:E268" si="71">SUM(D269:D272)</f>
        <v>83747</v>
      </c>
      <c r="E268" s="53">
        <f t="shared" si="71"/>
        <v>334875</v>
      </c>
      <c r="F268" s="54">
        <f t="shared" ref="F268:F272" si="72">IF(D268&lt;&gt;0,IF(E268/D268&gt;=100,"&gt;&gt;100",E268/D268*100),"-")</f>
        <v>399.86506979354488</v>
      </c>
    </row>
    <row r="269" spans="1:6" ht="12.75" customHeight="1" x14ac:dyDescent="0.2">
      <c r="A269" s="55">
        <v>3821</v>
      </c>
      <c r="B269" s="87" t="s">
        <v>575</v>
      </c>
      <c r="C269" s="52" t="s">
        <v>576</v>
      </c>
      <c r="D269" s="244">
        <v>63496</v>
      </c>
      <c r="E269" s="244">
        <v>300000</v>
      </c>
      <c r="F269" s="54">
        <f t="shared" si="72"/>
        <v>472.47070681617737</v>
      </c>
    </row>
    <row r="270" spans="1:6" ht="12.75" customHeight="1" x14ac:dyDescent="0.2">
      <c r="A270" s="55">
        <v>3822</v>
      </c>
      <c r="B270" s="87" t="s">
        <v>577</v>
      </c>
      <c r="C270" s="52" t="s">
        <v>578</v>
      </c>
      <c r="D270" s="244">
        <v>20251</v>
      </c>
      <c r="E270" s="244">
        <v>34875</v>
      </c>
      <c r="F270" s="54">
        <f t="shared" si="72"/>
        <v>172.21371784109428</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924224</v>
      </c>
      <c r="E273" s="53">
        <f t="shared" si="73"/>
        <v>0</v>
      </c>
      <c r="F273" s="54">
        <f t="shared" ref="F273:F284" si="74">IF(D273&lt;&gt;0,IF(E273/D273&gt;=100,"&gt;&gt;100",E273/D273*100),"-")</f>
        <v>0</v>
      </c>
    </row>
    <row r="274" spans="1:6" ht="12.75" customHeight="1" x14ac:dyDescent="0.2">
      <c r="A274" s="55">
        <v>3831</v>
      </c>
      <c r="B274" s="87" t="s">
        <v>585</v>
      </c>
      <c r="C274" s="52" t="s">
        <v>586</v>
      </c>
      <c r="D274" s="244">
        <v>924224</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37395444</v>
      </c>
      <c r="E279" s="53">
        <f t="shared" si="75"/>
        <v>48074253.339999996</v>
      </c>
      <c r="F279" s="54">
        <f t="shared" si="74"/>
        <v>128.55644484392269</v>
      </c>
    </row>
    <row r="280" spans="1:6" ht="24" x14ac:dyDescent="0.2">
      <c r="A280" s="55">
        <v>3861</v>
      </c>
      <c r="B280" s="87" t="s">
        <v>596</v>
      </c>
      <c r="C280" s="52" t="s">
        <v>597</v>
      </c>
      <c r="D280" s="244">
        <v>36930660</v>
      </c>
      <c r="E280" s="244">
        <f>47732720.93-463935.88</f>
        <v>47268785.049999997</v>
      </c>
      <c r="F280" s="54">
        <f t="shared" si="74"/>
        <v>127.99333954497428</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v>464784</v>
      </c>
      <c r="E283" s="244">
        <f>463935.88+341532.41</f>
        <v>805468.29</v>
      </c>
      <c r="F283" s="54">
        <f t="shared" si="74"/>
        <v>173.2994875038728</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333426556</v>
      </c>
      <c r="E289" s="53">
        <f t="shared" si="79"/>
        <v>356799207.39999998</v>
      </c>
      <c r="F289" s="54">
        <f t="shared" si="76"/>
        <v>107.00983499346704</v>
      </c>
    </row>
    <row r="290" spans="1:6" ht="12.75" customHeight="1" x14ac:dyDescent="0.2">
      <c r="A290" s="55" t="s">
        <v>606</v>
      </c>
      <c r="B290" s="87" t="s">
        <v>617</v>
      </c>
      <c r="C290" s="52" t="s">
        <v>618</v>
      </c>
      <c r="D290" s="53">
        <f>IF(D6&gt;=D289,D6-D289,0)</f>
        <v>125582706</v>
      </c>
      <c r="E290" s="53">
        <f>IF(E6&gt;=E289,E6-E289,0)</f>
        <v>162862882.46000004</v>
      </c>
      <c r="F290" s="54">
        <f t="shared" si="76"/>
        <v>129.68575662002382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410993112</v>
      </c>
      <c r="E292" s="244">
        <v>36243645.710000001</v>
      </c>
      <c r="F292" s="54">
        <f t="shared" si="76"/>
        <v>8.8185530734636739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f>72054558.1-616440.47</f>
        <v>71438117.629999995</v>
      </c>
      <c r="E294" s="244">
        <v>113670231.2</v>
      </c>
      <c r="F294" s="54">
        <f t="shared" si="76"/>
        <v>159.11705819116503</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6168489</v>
      </c>
      <c r="E298" s="53">
        <f t="shared" si="80"/>
        <v>11243289.469999999</v>
      </c>
      <c r="F298" s="54">
        <f t="shared" ref="F298:F418" si="81">IF(D298&lt;&gt;0,IF(E298/D298&gt;=100,"&gt;&gt;100",E298/D298*100),"-")</f>
        <v>182.26974985284076</v>
      </c>
    </row>
    <row r="299" spans="1:6" ht="12.75" customHeight="1" x14ac:dyDescent="0.2">
      <c r="A299" s="55">
        <v>71</v>
      </c>
      <c r="B299" s="87" t="s">
        <v>634</v>
      </c>
      <c r="C299" s="52" t="s">
        <v>635</v>
      </c>
      <c r="D299" s="53">
        <f t="shared" ref="D299:E299" si="82">D300+D304</f>
        <v>3729561</v>
      </c>
      <c r="E299" s="53">
        <f t="shared" si="82"/>
        <v>6757708.6100000003</v>
      </c>
      <c r="F299" s="54">
        <f t="shared" si="81"/>
        <v>181.19313801275808</v>
      </c>
    </row>
    <row r="300" spans="1:6" ht="24" x14ac:dyDescent="0.2">
      <c r="A300" s="55">
        <v>711</v>
      </c>
      <c r="B300" s="87" t="s">
        <v>636</v>
      </c>
      <c r="C300" s="52" t="s">
        <v>637</v>
      </c>
      <c r="D300" s="53">
        <f t="shared" ref="D300:E300" si="83">SUM(D301:D303)</f>
        <v>3729561</v>
      </c>
      <c r="E300" s="53">
        <f t="shared" si="83"/>
        <v>6757708.6100000003</v>
      </c>
      <c r="F300" s="54">
        <f t="shared" si="81"/>
        <v>181.19313801275808</v>
      </c>
    </row>
    <row r="301" spans="1:6" ht="12.75" customHeight="1" x14ac:dyDescent="0.2">
      <c r="A301" s="55">
        <v>7111</v>
      </c>
      <c r="B301" s="87" t="s">
        <v>638</v>
      </c>
      <c r="C301" s="52" t="s">
        <v>639</v>
      </c>
      <c r="D301" s="244">
        <v>3729561</v>
      </c>
      <c r="E301" s="244">
        <v>6757708.6100000003</v>
      </c>
      <c r="F301" s="54">
        <f t="shared" si="81"/>
        <v>181.19313801275808</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2438928</v>
      </c>
      <c r="E311" s="53">
        <f t="shared" si="85"/>
        <v>4485580.8599999994</v>
      </c>
      <c r="F311" s="54">
        <f t="shared" si="81"/>
        <v>183.91608362362476</v>
      </c>
    </row>
    <row r="312" spans="1:6" ht="12.75" customHeight="1" x14ac:dyDescent="0.2">
      <c r="A312" s="55">
        <v>721</v>
      </c>
      <c r="B312" s="87" t="s">
        <v>660</v>
      </c>
      <c r="C312" s="52" t="s">
        <v>661</v>
      </c>
      <c r="D312" s="53">
        <f t="shared" ref="D312:E312" si="86">SUM(D313:D316)</f>
        <v>2375432</v>
      </c>
      <c r="E312" s="53">
        <f t="shared" si="86"/>
        <v>4485580.8599999994</v>
      </c>
      <c r="F312" s="54">
        <f t="shared" si="81"/>
        <v>188.83221494027188</v>
      </c>
    </row>
    <row r="313" spans="1:6" ht="12.75" customHeight="1" x14ac:dyDescent="0.2">
      <c r="A313" s="55">
        <v>7211</v>
      </c>
      <c r="B313" s="87" t="s">
        <v>662</v>
      </c>
      <c r="C313" s="52" t="s">
        <v>663</v>
      </c>
      <c r="D313" s="244">
        <v>1756904</v>
      </c>
      <c r="E313" s="244">
        <v>1250467.1000000001</v>
      </c>
      <c r="F313" s="54">
        <f t="shared" si="81"/>
        <v>71.174469407548742</v>
      </c>
    </row>
    <row r="314" spans="1:6" ht="12.75" customHeight="1" x14ac:dyDescent="0.2">
      <c r="A314" s="55">
        <v>7212</v>
      </c>
      <c r="B314" s="87" t="s">
        <v>664</v>
      </c>
      <c r="C314" s="52" t="s">
        <v>665</v>
      </c>
      <c r="D314" s="244">
        <v>618528</v>
      </c>
      <c r="E314" s="244">
        <v>2474113.7599999998</v>
      </c>
      <c r="F314" s="54">
        <f t="shared" si="81"/>
        <v>400.00028454653631</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v>761000</v>
      </c>
      <c r="F316" s="54" t="str">
        <f t="shared" si="81"/>
        <v>-</v>
      </c>
    </row>
    <row r="317" spans="1:6" ht="12.75" customHeight="1" x14ac:dyDescent="0.2">
      <c r="A317" s="55">
        <v>722</v>
      </c>
      <c r="B317" s="87" t="s">
        <v>670</v>
      </c>
      <c r="C317" s="52" t="s">
        <v>671</v>
      </c>
      <c r="D317" s="53">
        <f t="shared" ref="D317:E317" si="87">SUM(D318:D325)</f>
        <v>63496</v>
      </c>
      <c r="E317" s="53">
        <f t="shared" si="87"/>
        <v>0</v>
      </c>
      <c r="F317" s="54">
        <f t="shared" si="81"/>
        <v>0</v>
      </c>
    </row>
    <row r="318" spans="1:6" ht="12.75" customHeight="1" x14ac:dyDescent="0.2">
      <c r="A318" s="55">
        <v>7221</v>
      </c>
      <c r="B318" s="87" t="s">
        <v>672</v>
      </c>
      <c r="C318" s="52" t="s">
        <v>673</v>
      </c>
      <c r="D318" s="244">
        <v>63496</v>
      </c>
      <c r="E318" s="244">
        <v>0</v>
      </c>
      <c r="F318" s="54">
        <f t="shared" si="81"/>
        <v>0</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154280066</v>
      </c>
      <c r="E350" s="53">
        <f t="shared" si="95"/>
        <v>178082540.13999999</v>
      </c>
      <c r="F350" s="54">
        <f t="shared" si="81"/>
        <v>115.42809434629098</v>
      </c>
    </row>
    <row r="351" spans="1:6" ht="12.75" customHeight="1" x14ac:dyDescent="0.2">
      <c r="A351" s="55">
        <v>41</v>
      </c>
      <c r="B351" s="87" t="s">
        <v>738</v>
      </c>
      <c r="C351" s="52" t="s">
        <v>739</v>
      </c>
      <c r="D351" s="53">
        <f t="shared" ref="D351:E351" si="96">D352+D356</f>
        <v>18145644</v>
      </c>
      <c r="E351" s="53">
        <f t="shared" si="96"/>
        <v>18950647.829999998</v>
      </c>
      <c r="F351" s="54">
        <f t="shared" si="81"/>
        <v>104.43634753332533</v>
      </c>
    </row>
    <row r="352" spans="1:6" ht="12.75" customHeight="1" x14ac:dyDescent="0.2">
      <c r="A352" s="55">
        <v>411</v>
      </c>
      <c r="B352" s="87" t="s">
        <v>740</v>
      </c>
      <c r="C352" s="52" t="s">
        <v>741</v>
      </c>
      <c r="D352" s="53">
        <f t="shared" ref="D352:E352" si="97">SUM(D353:D355)</f>
        <v>14969651</v>
      </c>
      <c r="E352" s="53">
        <f t="shared" si="97"/>
        <v>15497493.52</v>
      </c>
      <c r="F352" s="54">
        <f t="shared" si="81"/>
        <v>103.52608434224686</v>
      </c>
    </row>
    <row r="353" spans="1:6" ht="12.75" customHeight="1" x14ac:dyDescent="0.2">
      <c r="A353" s="55">
        <v>4111</v>
      </c>
      <c r="B353" s="87" t="s">
        <v>638</v>
      </c>
      <c r="C353" s="52" t="s">
        <v>742</v>
      </c>
      <c r="D353" s="244">
        <v>14969651</v>
      </c>
      <c r="E353" s="244">
        <v>15497493.52</v>
      </c>
      <c r="F353" s="54">
        <f t="shared" si="81"/>
        <v>103.52608434224686</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3175993</v>
      </c>
      <c r="E356" s="53">
        <f t="shared" si="98"/>
        <v>3453154.31</v>
      </c>
      <c r="F356" s="54">
        <f t="shared" si="81"/>
        <v>108.726760732785</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50216</v>
      </c>
      <c r="E360" s="244">
        <v>34120.839999999997</v>
      </c>
      <c r="F360" s="54">
        <f t="shared" si="81"/>
        <v>67.948144017842921</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v>3125777</v>
      </c>
      <c r="E362" s="244">
        <v>3419033.47</v>
      </c>
      <c r="F362" s="54">
        <f t="shared" si="81"/>
        <v>109.38187433076641</v>
      </c>
    </row>
    <row r="363" spans="1:6" ht="24" x14ac:dyDescent="0.2">
      <c r="A363" s="55">
        <v>42</v>
      </c>
      <c r="B363" s="234" t="s">
        <v>754</v>
      </c>
      <c r="C363" s="52" t="s">
        <v>755</v>
      </c>
      <c r="D363" s="53">
        <f t="shared" ref="D363:E363" si="99">D364+D369+D378+D383+D388+D391</f>
        <v>86109167</v>
      </c>
      <c r="E363" s="53">
        <f t="shared" si="99"/>
        <v>145766845.87</v>
      </c>
      <c r="F363" s="54">
        <f t="shared" si="81"/>
        <v>169.2814492909913</v>
      </c>
    </row>
    <row r="364" spans="1:6" ht="12.75" customHeight="1" x14ac:dyDescent="0.2">
      <c r="A364" s="55">
        <v>421</v>
      </c>
      <c r="B364" s="87" t="s">
        <v>756</v>
      </c>
      <c r="C364" s="52" t="s">
        <v>757</v>
      </c>
      <c r="D364" s="53">
        <f t="shared" ref="D364:E364" si="100">SUM(D365:D368)</f>
        <v>72857713</v>
      </c>
      <c r="E364" s="53">
        <f t="shared" si="100"/>
        <v>125284776.88000001</v>
      </c>
      <c r="F364" s="54">
        <f t="shared" si="81"/>
        <v>171.95815202159861</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22193308</v>
      </c>
      <c r="E366" s="244">
        <v>93375</v>
      </c>
      <c r="F366" s="54">
        <f t="shared" si="81"/>
        <v>0.42073493505339532</v>
      </c>
    </row>
    <row r="367" spans="1:6" ht="12.75" customHeight="1" x14ac:dyDescent="0.2">
      <c r="A367" s="55">
        <v>4213</v>
      </c>
      <c r="B367" s="87" t="s">
        <v>666</v>
      </c>
      <c r="C367" s="52" t="s">
        <v>760</v>
      </c>
      <c r="D367" s="244">
        <v>9608368</v>
      </c>
      <c r="E367" s="244">
        <f>5546065.09+20198001.64</f>
        <v>25744066.73</v>
      </c>
      <c r="F367" s="54">
        <f t="shared" si="81"/>
        <v>267.93381279734501</v>
      </c>
    </row>
    <row r="368" spans="1:6" ht="12.75" customHeight="1" x14ac:dyDescent="0.2">
      <c r="A368" s="55">
        <v>4214</v>
      </c>
      <c r="B368" s="87" t="s">
        <v>668</v>
      </c>
      <c r="C368" s="52" t="s">
        <v>761</v>
      </c>
      <c r="D368" s="244">
        <v>41056037</v>
      </c>
      <c r="E368" s="244">
        <v>99447335.150000006</v>
      </c>
      <c r="F368" s="54">
        <f t="shared" si="81"/>
        <v>242.22341564530453</v>
      </c>
    </row>
    <row r="369" spans="1:6" ht="12.75" customHeight="1" x14ac:dyDescent="0.2">
      <c r="A369" s="55">
        <v>422</v>
      </c>
      <c r="B369" s="87" t="s">
        <v>762</v>
      </c>
      <c r="C369" s="52" t="s">
        <v>763</v>
      </c>
      <c r="D369" s="53">
        <f t="shared" ref="D369:E369" si="101">SUM(D370:D377)</f>
        <v>12662548</v>
      </c>
      <c r="E369" s="53">
        <f t="shared" si="101"/>
        <v>12690565.219999999</v>
      </c>
      <c r="F369" s="54">
        <f t="shared" si="81"/>
        <v>100.22126052355338</v>
      </c>
    </row>
    <row r="370" spans="1:6" ht="12.75" customHeight="1" x14ac:dyDescent="0.2">
      <c r="A370" s="55">
        <v>4221</v>
      </c>
      <c r="B370" s="87" t="s">
        <v>672</v>
      </c>
      <c r="C370" s="52" t="s">
        <v>764</v>
      </c>
      <c r="D370" s="244">
        <v>10432283</v>
      </c>
      <c r="E370" s="244">
        <f>752408.21+1590870.07</f>
        <v>2343278.2800000003</v>
      </c>
      <c r="F370" s="54">
        <f t="shared" si="81"/>
        <v>22.461797479995514</v>
      </c>
    </row>
    <row r="371" spans="1:6" ht="12.75" customHeight="1" x14ac:dyDescent="0.2">
      <c r="A371" s="55">
        <v>4222</v>
      </c>
      <c r="B371" s="87" t="s">
        <v>765</v>
      </c>
      <c r="C371" s="52" t="s">
        <v>766</v>
      </c>
      <c r="D371" s="244">
        <v>191379</v>
      </c>
      <c r="E371" s="244">
        <v>6302255.29</v>
      </c>
      <c r="F371" s="54">
        <f t="shared" si="81"/>
        <v>3293.0756718344228</v>
      </c>
    </row>
    <row r="372" spans="1:6" ht="12.75" customHeight="1" x14ac:dyDescent="0.2">
      <c r="A372" s="55">
        <v>4223</v>
      </c>
      <c r="B372" s="87" t="s">
        <v>676</v>
      </c>
      <c r="C372" s="52" t="s">
        <v>767</v>
      </c>
      <c r="D372" s="244">
        <v>543578</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v>16952</v>
      </c>
      <c r="E374" s="244">
        <v>17448.75</v>
      </c>
      <c r="F374" s="54">
        <f t="shared" si="81"/>
        <v>102.93033270410572</v>
      </c>
    </row>
    <row r="375" spans="1:6" ht="12.75" customHeight="1" x14ac:dyDescent="0.2">
      <c r="A375" s="55">
        <v>4226</v>
      </c>
      <c r="B375" s="87" t="s">
        <v>682</v>
      </c>
      <c r="C375" s="52" t="s">
        <v>770</v>
      </c>
      <c r="D375" s="244">
        <v>58231</v>
      </c>
      <c r="E375" s="244">
        <v>119759.2</v>
      </c>
      <c r="F375" s="54">
        <f t="shared" si="81"/>
        <v>205.66227610722811</v>
      </c>
    </row>
    <row r="376" spans="1:6" ht="12.75" customHeight="1" x14ac:dyDescent="0.2">
      <c r="A376" s="55">
        <v>4227</v>
      </c>
      <c r="B376" s="234" t="s">
        <v>684</v>
      </c>
      <c r="C376" s="52" t="s">
        <v>771</v>
      </c>
      <c r="D376" s="244">
        <v>1420125</v>
      </c>
      <c r="E376" s="244">
        <v>3907823.7</v>
      </c>
      <c r="F376" s="54">
        <f t="shared" si="81"/>
        <v>275.1746289939266</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143750</v>
      </c>
      <c r="F378" s="54" t="str">
        <f t="shared" si="81"/>
        <v>-</v>
      </c>
    </row>
    <row r="379" spans="1:6" ht="12.75" customHeight="1" x14ac:dyDescent="0.2">
      <c r="A379" s="55">
        <v>4231</v>
      </c>
      <c r="B379" s="87" t="s">
        <v>690</v>
      </c>
      <c r="C379" s="52" t="s">
        <v>775</v>
      </c>
      <c r="D379" s="244"/>
      <c r="E379" s="244">
        <v>143750</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70000</v>
      </c>
      <c r="E383" s="53">
        <f t="shared" si="103"/>
        <v>225136.39</v>
      </c>
      <c r="F383" s="54">
        <f t="shared" si="81"/>
        <v>321.62341428571432</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v>225136.39</v>
      </c>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v>70000</v>
      </c>
      <c r="E387" s="244"/>
      <c r="F387" s="54">
        <f t="shared" si="81"/>
        <v>0</v>
      </c>
    </row>
    <row r="388" spans="1:6" ht="12.75" customHeight="1" x14ac:dyDescent="0.2">
      <c r="A388" s="55">
        <v>425</v>
      </c>
      <c r="B388" s="87" t="s">
        <v>786</v>
      </c>
      <c r="C388" s="52" t="s">
        <v>787</v>
      </c>
      <c r="D388" s="53">
        <f t="shared" ref="D388:E388" si="104">SUM(D389:D390)</f>
        <v>0</v>
      </c>
      <c r="E388" s="53">
        <f t="shared" si="104"/>
        <v>51765</v>
      </c>
      <c r="F388" s="54" t="str">
        <f t="shared" si="81"/>
        <v>-</v>
      </c>
    </row>
    <row r="389" spans="1:6" ht="12.75" customHeight="1" x14ac:dyDescent="0.2">
      <c r="A389" s="55">
        <v>4251</v>
      </c>
      <c r="B389" s="87" t="s">
        <v>788</v>
      </c>
      <c r="C389" s="52" t="s">
        <v>789</v>
      </c>
      <c r="D389" s="244"/>
      <c r="E389" s="244">
        <v>51765</v>
      </c>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518906</v>
      </c>
      <c r="E391" s="53">
        <f t="shared" si="105"/>
        <v>7370852.3799999999</v>
      </c>
      <c r="F391" s="54">
        <f t="shared" si="81"/>
        <v>1420.4600409322691</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23750</v>
      </c>
      <c r="E393" s="244">
        <v>6850852.3799999999</v>
      </c>
      <c r="F393" s="54" t="str">
        <f t="shared" si="81"/>
        <v>&gt;&gt;100</v>
      </c>
    </row>
    <row r="394" spans="1:6" ht="12.75" customHeight="1" x14ac:dyDescent="0.2">
      <c r="A394" s="55">
        <v>4263</v>
      </c>
      <c r="B394" s="87" t="s">
        <v>720</v>
      </c>
      <c r="C394" s="52" t="s">
        <v>795</v>
      </c>
      <c r="D394" s="244">
        <v>480481</v>
      </c>
      <c r="E394" s="244">
        <v>520000</v>
      </c>
      <c r="F394" s="54">
        <f t="shared" si="81"/>
        <v>108.22488298184527</v>
      </c>
    </row>
    <row r="395" spans="1:6" ht="12.75" customHeight="1" x14ac:dyDescent="0.2">
      <c r="A395" s="55">
        <v>4264</v>
      </c>
      <c r="B395" s="87" t="s">
        <v>722</v>
      </c>
      <c r="C395" s="52" t="s">
        <v>796</v>
      </c>
      <c r="D395" s="244">
        <v>14675</v>
      </c>
      <c r="E395" s="244"/>
      <c r="F395" s="54">
        <f t="shared" si="81"/>
        <v>0</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50025255</v>
      </c>
      <c r="E402" s="53">
        <f t="shared" si="109"/>
        <v>13365046.439999999</v>
      </c>
      <c r="F402" s="54">
        <f t="shared" si="81"/>
        <v>26.716598326185441</v>
      </c>
    </row>
    <row r="403" spans="1:6" ht="12.75" customHeight="1" x14ac:dyDescent="0.2">
      <c r="A403" s="55">
        <v>451</v>
      </c>
      <c r="B403" s="87" t="s">
        <v>809</v>
      </c>
      <c r="C403" s="52" t="s">
        <v>810</v>
      </c>
      <c r="D403" s="244">
        <v>50025255</v>
      </c>
      <c r="E403" s="244">
        <v>13365046.439999999</v>
      </c>
      <c r="F403" s="54">
        <f t="shared" si="81"/>
        <v>26.716598326185441</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148111577</v>
      </c>
      <c r="E408" s="53">
        <f t="shared" si="111"/>
        <v>166839250.66999999</v>
      </c>
      <c r="F408" s="54">
        <f t="shared" si="81"/>
        <v>112.64430103934413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468380152</v>
      </c>
      <c r="E410" s="244">
        <f>136915941.64-38754918.01</f>
        <v>98161023.629999995</v>
      </c>
      <c r="F410" s="54">
        <f t="shared" si="81"/>
        <v>20.957554074579999</v>
      </c>
    </row>
    <row r="411" spans="1:6" ht="12.75" customHeight="1" x14ac:dyDescent="0.2">
      <c r="A411" s="55">
        <v>97</v>
      </c>
      <c r="B411" s="87" t="s">
        <v>825</v>
      </c>
      <c r="C411" s="52" t="s">
        <v>826</v>
      </c>
      <c r="D411" s="244">
        <f>2602903.69-1041512.65</f>
        <v>1561391.04</v>
      </c>
      <c r="E411" s="244">
        <v>2658632.46</v>
      </c>
      <c r="F411" s="54">
        <f t="shared" si="81"/>
        <v>170.27332627706124</v>
      </c>
    </row>
    <row r="412" spans="1:6" ht="12.75" customHeight="1" x14ac:dyDescent="0.2">
      <c r="A412" s="55" t="s">
        <v>606</v>
      </c>
      <c r="B412" s="87" t="s">
        <v>827</v>
      </c>
      <c r="C412" s="52" t="s">
        <v>828</v>
      </c>
      <c r="D412" s="53">
        <f>D6+D298</f>
        <v>465177751</v>
      </c>
      <c r="E412" s="53">
        <f>E6+E298</f>
        <v>530905379.33000004</v>
      </c>
      <c r="F412" s="54">
        <f t="shared" si="81"/>
        <v>114.12957266092462</v>
      </c>
    </row>
    <row r="413" spans="1:6" ht="12.75" customHeight="1" x14ac:dyDescent="0.2">
      <c r="A413" s="55" t="s">
        <v>606</v>
      </c>
      <c r="B413" s="87" t="s">
        <v>829</v>
      </c>
      <c r="C413" s="52" t="s">
        <v>830</v>
      </c>
      <c r="D413" s="53">
        <f t="shared" ref="D413:E413" si="112">D289+D350</f>
        <v>487706622</v>
      </c>
      <c r="E413" s="53">
        <f t="shared" si="112"/>
        <v>534881747.53999996</v>
      </c>
      <c r="F413" s="54">
        <f t="shared" si="81"/>
        <v>109.67284908836032</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22528871</v>
      </c>
      <c r="E415" s="53">
        <f t="shared" si="114"/>
        <v>3976368.2099999189</v>
      </c>
      <c r="F415" s="54">
        <f t="shared" si="81"/>
        <v>17.650099776415423</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57387040</v>
      </c>
      <c r="E417" s="53">
        <f t="shared" si="116"/>
        <v>61917377.919999994</v>
      </c>
      <c r="F417" s="54">
        <f t="shared" si="81"/>
        <v>107.89435719284353</v>
      </c>
    </row>
    <row r="418" spans="1:6" ht="12.75" customHeight="1" x14ac:dyDescent="0.2">
      <c r="A418" s="57" t="s">
        <v>840</v>
      </c>
      <c r="B418" s="235" t="s">
        <v>841</v>
      </c>
      <c r="C418" s="58" t="s">
        <v>842</v>
      </c>
      <c r="D418" s="64">
        <f t="shared" ref="D418:E418" si="117">D294+D411</f>
        <v>72999508.670000002</v>
      </c>
      <c r="E418" s="64">
        <f t="shared" si="117"/>
        <v>116328863.66</v>
      </c>
      <c r="F418" s="59">
        <f t="shared" si="81"/>
        <v>159.35568030447126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50864253</v>
      </c>
      <c r="E420" s="53">
        <f t="shared" si="118"/>
        <v>25618743.899999999</v>
      </c>
      <c r="F420" s="54">
        <f t="shared" ref="F420:F647" si="119">IF(D420&lt;&gt;0,IF(E420/D420&gt;=100,"&gt;&gt;100",E420/D420*100),"-")</f>
        <v>50.366893031929514</v>
      </c>
    </row>
    <row r="421" spans="1:6" ht="24" x14ac:dyDescent="0.2">
      <c r="A421" s="55">
        <v>81</v>
      </c>
      <c r="B421" s="234" t="s">
        <v>846</v>
      </c>
      <c r="C421" s="52" t="s">
        <v>847</v>
      </c>
      <c r="D421" s="53">
        <f t="shared" ref="D421:E421" si="120">D422+D427+D430+D434+D435+D442+D447+D455</f>
        <v>94560</v>
      </c>
      <c r="E421" s="53">
        <f t="shared" si="120"/>
        <v>56710</v>
      </c>
      <c r="F421" s="54">
        <f t="shared" si="119"/>
        <v>59.972504230118439</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94560</v>
      </c>
      <c r="E427" s="53">
        <f t="shared" si="122"/>
        <v>56710</v>
      </c>
      <c r="F427" s="54">
        <f t="shared" si="119"/>
        <v>59.972504230118439</v>
      </c>
    </row>
    <row r="428" spans="1:6" ht="24" x14ac:dyDescent="0.2">
      <c r="A428" s="55">
        <v>8121</v>
      </c>
      <c r="B428" s="234" t="s">
        <v>860</v>
      </c>
      <c r="C428" s="52" t="s">
        <v>861</v>
      </c>
      <c r="D428" s="244">
        <v>94560</v>
      </c>
      <c r="E428" s="244">
        <v>56710</v>
      </c>
      <c r="F428" s="54">
        <f t="shared" si="119"/>
        <v>59.972504230118439</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50769693</v>
      </c>
      <c r="E484" s="53">
        <f t="shared" si="137"/>
        <v>25562033.899999999</v>
      </c>
      <c r="F484" s="54">
        <f t="shared" si="119"/>
        <v>50.349002307341109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50769693</v>
      </c>
      <c r="E495" s="53">
        <f t="shared" si="140"/>
        <v>25562033.899999999</v>
      </c>
      <c r="F495" s="54">
        <f t="shared" si="119"/>
        <v>50.349002307341109</v>
      </c>
    </row>
    <row r="496" spans="1:6" ht="12.75" customHeight="1" x14ac:dyDescent="0.2">
      <c r="A496" s="55">
        <v>8443</v>
      </c>
      <c r="B496" s="87" t="s">
        <v>996</v>
      </c>
      <c r="C496" s="52" t="s">
        <v>997</v>
      </c>
      <c r="D496" s="244">
        <v>50769693</v>
      </c>
      <c r="E496" s="244">
        <v>25562033.899999999</v>
      </c>
      <c r="F496" s="54">
        <f t="shared" si="119"/>
        <v>50.349002307341109</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19898934</v>
      </c>
      <c r="E528" s="53">
        <f t="shared" si="148"/>
        <v>24006782.300000001</v>
      </c>
      <c r="F528" s="54">
        <f t="shared" si="119"/>
        <v>120.64355959972531</v>
      </c>
    </row>
    <row r="529" spans="1:6" ht="24" x14ac:dyDescent="0.2">
      <c r="A529" s="55">
        <v>51</v>
      </c>
      <c r="B529" s="87" t="s">
        <v>1062</v>
      </c>
      <c r="C529" s="52" t="s">
        <v>1063</v>
      </c>
      <c r="D529" s="53">
        <f t="shared" ref="D529:E529" si="149">D530+D535+D538+D542+D543+D550+D555+D563</f>
        <v>2385900</v>
      </c>
      <c r="E529" s="53">
        <f t="shared" si="149"/>
        <v>2460700</v>
      </c>
      <c r="F529" s="54">
        <f t="shared" si="119"/>
        <v>103.13508529276166</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2385900</v>
      </c>
      <c r="E535" s="53">
        <f t="shared" si="151"/>
        <v>2460700</v>
      </c>
      <c r="F535" s="54">
        <f t="shared" si="119"/>
        <v>103.13508529276166</v>
      </c>
    </row>
    <row r="536" spans="1:6" ht="24" x14ac:dyDescent="0.2">
      <c r="A536" s="55">
        <v>5121</v>
      </c>
      <c r="B536" s="87" t="s">
        <v>1076</v>
      </c>
      <c r="C536" s="52" t="s">
        <v>1077</v>
      </c>
      <c r="D536" s="244">
        <v>2385900</v>
      </c>
      <c r="E536" s="244">
        <v>2460700</v>
      </c>
      <c r="F536" s="54">
        <f t="shared" si="119"/>
        <v>103.13508529276166</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17513034</v>
      </c>
      <c r="E593" s="53">
        <f t="shared" si="167"/>
        <v>21546082.300000001</v>
      </c>
      <c r="F593" s="54">
        <f t="shared" si="119"/>
        <v>123.02883840686884</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8021567</v>
      </c>
      <c r="E605" s="53">
        <f t="shared" si="171"/>
        <v>21521565.390000001</v>
      </c>
      <c r="F605" s="54">
        <f t="shared" si="119"/>
        <v>268.29627415690726</v>
      </c>
    </row>
    <row r="606" spans="1:6" ht="24" x14ac:dyDescent="0.2">
      <c r="A606" s="55">
        <v>5443</v>
      </c>
      <c r="B606" s="87" t="s">
        <v>1207</v>
      </c>
      <c r="C606" s="52" t="s">
        <v>1208</v>
      </c>
      <c r="D606" s="244">
        <v>8021567</v>
      </c>
      <c r="E606" s="244">
        <v>21521565.390000001</v>
      </c>
      <c r="F606" s="54">
        <f t="shared" si="119"/>
        <v>268.29627415690726</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9491467</v>
      </c>
      <c r="E617" s="53">
        <f t="shared" si="173"/>
        <v>24516.91</v>
      </c>
      <c r="F617" s="54">
        <f t="shared" si="119"/>
        <v>0.25830474888655253</v>
      </c>
    </row>
    <row r="618" spans="1:6" ht="12.75" customHeight="1" x14ac:dyDescent="0.2">
      <c r="A618" s="55">
        <v>5471</v>
      </c>
      <c r="B618" s="87" t="s">
        <v>1231</v>
      </c>
      <c r="C618" s="52" t="s">
        <v>1232</v>
      </c>
      <c r="D618" s="244">
        <v>9491467</v>
      </c>
      <c r="E618" s="244">
        <v>24516.91</v>
      </c>
      <c r="F618" s="54">
        <f t="shared" si="119"/>
        <v>0.25830474888655253</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30965319</v>
      </c>
      <c r="E635" s="53">
        <f t="shared" si="178"/>
        <v>1611961.5999999978</v>
      </c>
      <c r="F635" s="54">
        <f t="shared" si="119"/>
        <v>5.2056999638853965</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18041339</v>
      </c>
      <c r="E637" s="244">
        <v>31683273.050000001</v>
      </c>
      <c r="F637" s="54">
        <f t="shared" si="119"/>
        <v>175.61486456188203</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516042004</v>
      </c>
      <c r="E639" s="53">
        <f t="shared" si="180"/>
        <v>556524123.23000002</v>
      </c>
      <c r="F639" s="54">
        <f t="shared" si="119"/>
        <v>107.84473335817835</v>
      </c>
    </row>
    <row r="640" spans="1:6" ht="12.75" customHeight="1" x14ac:dyDescent="0.2">
      <c r="A640" s="55" t="s">
        <v>606</v>
      </c>
      <c r="B640" s="87" t="s">
        <v>1275</v>
      </c>
      <c r="C640" s="52" t="s">
        <v>1276</v>
      </c>
      <c r="D640" s="53">
        <f t="shared" ref="D640:E640" si="181">D413+D528</f>
        <v>507605556</v>
      </c>
      <c r="E640" s="53">
        <f t="shared" si="181"/>
        <v>558888529.83999991</v>
      </c>
      <c r="F640" s="54">
        <f t="shared" si="119"/>
        <v>110.10291814851607</v>
      </c>
    </row>
    <row r="641" spans="1:6" ht="12.75" customHeight="1" x14ac:dyDescent="0.2">
      <c r="A641" s="55" t="s">
        <v>606</v>
      </c>
      <c r="B641" s="87" t="s">
        <v>1277</v>
      </c>
      <c r="C641" s="52" t="s">
        <v>1278</v>
      </c>
      <c r="D641" s="53">
        <f t="shared" ref="D641:E641" si="182">IF(D639&gt;=D640,D639-D640,0)</f>
        <v>8436448</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2364406.6099998951</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39345701</v>
      </c>
      <c r="E644" s="53">
        <f t="shared" si="185"/>
        <v>30234104.869999994</v>
      </c>
      <c r="F644" s="54">
        <f t="shared" si="119"/>
        <v>76.84220664920926</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30909253</v>
      </c>
      <c r="E646" s="53">
        <f t="shared" si="187"/>
        <v>32598511.479999889</v>
      </c>
      <c r="F646" s="54">
        <f t="shared" si="119"/>
        <v>105.46521936327575</v>
      </c>
    </row>
    <row r="647" spans="1:6" ht="24" x14ac:dyDescent="0.2">
      <c r="A647" s="57" t="s">
        <v>1289</v>
      </c>
      <c r="B647" s="235" t="s">
        <v>1290</v>
      </c>
      <c r="C647" s="58" t="s">
        <v>1289</v>
      </c>
      <c r="D647" s="245">
        <v>2393377</v>
      </c>
      <c r="E647" s="245">
        <v>2526479.77</v>
      </c>
      <c r="F647" s="59">
        <f t="shared" si="119"/>
        <v>105.56129560867345</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25298918</v>
      </c>
      <c r="E649" s="244">
        <v>13062155.199999999</v>
      </c>
      <c r="F649" s="54">
        <f t="shared" ref="F649:F724" si="188">IF(D649&lt;&gt;0,IF(E649/D649&gt;=100,"&gt;&gt;100",E649/D649*100),"-")</f>
        <v>51.631280041304528</v>
      </c>
    </row>
    <row r="650" spans="1:6" ht="12.75" customHeight="1" x14ac:dyDescent="0.2">
      <c r="A650" s="55" t="s">
        <v>1294</v>
      </c>
      <c r="B650" s="87" t="s">
        <v>1295</v>
      </c>
      <c r="C650" s="52" t="s">
        <v>1294</v>
      </c>
      <c r="D650" s="244">
        <v>578945271</v>
      </c>
      <c r="E650" s="244">
        <v>608114659.64999998</v>
      </c>
      <c r="F650" s="54">
        <f t="shared" si="188"/>
        <v>105.03836720172465</v>
      </c>
    </row>
    <row r="651" spans="1:6" ht="12.75" customHeight="1" x14ac:dyDescent="0.2">
      <c r="A651" s="55" t="s">
        <v>1296</v>
      </c>
      <c r="B651" s="87" t="s">
        <v>1297</v>
      </c>
      <c r="C651" s="52" t="s">
        <v>1296</v>
      </c>
      <c r="D651" s="244">
        <v>591182034</v>
      </c>
      <c r="E651" s="244">
        <v>602773322.63999999</v>
      </c>
      <c r="F651" s="54">
        <f t="shared" si="188"/>
        <v>101.96069703972093</v>
      </c>
    </row>
    <row r="652" spans="1:6" ht="24" x14ac:dyDescent="0.2">
      <c r="A652" s="55">
        <v>11</v>
      </c>
      <c r="B652" s="87" t="s">
        <v>1298</v>
      </c>
      <c r="C652" s="52" t="s">
        <v>1299</v>
      </c>
      <c r="D652" s="53">
        <f t="shared" ref="D652:E652" si="189">+D649+D650-D651</f>
        <v>13062155</v>
      </c>
      <c r="E652" s="53">
        <f t="shared" si="189"/>
        <v>18403492.210000038</v>
      </c>
      <c r="F652" s="54">
        <f t="shared" si="188"/>
        <v>140.89169979991846</v>
      </c>
    </row>
    <row r="653" spans="1:6" ht="24" x14ac:dyDescent="0.2">
      <c r="A653" s="55" t="s">
        <v>606</v>
      </c>
      <c r="B653" s="87" t="s">
        <v>1300</v>
      </c>
      <c r="C653" s="52" t="s">
        <v>1301</v>
      </c>
      <c r="D653" s="264">
        <v>193</v>
      </c>
      <c r="E653" s="264">
        <v>189</v>
      </c>
      <c r="F653" s="54">
        <f t="shared" si="188"/>
        <v>97.92746113989638</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182</v>
      </c>
      <c r="E655" s="264">
        <v>181</v>
      </c>
      <c r="F655" s="54">
        <f t="shared" si="188"/>
        <v>99.45054945054946</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v>5393355</v>
      </c>
      <c r="E657" s="244">
        <f>4459080.01+2347005.01</f>
        <v>6806085.0199999996</v>
      </c>
      <c r="F657" s="54">
        <f t="shared" si="188"/>
        <v>126.19390008630991</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26883</v>
      </c>
      <c r="E660" s="244">
        <v>8949.91</v>
      </c>
      <c r="F660" s="54">
        <f t="shared" si="188"/>
        <v>33.292080496968346</v>
      </c>
    </row>
    <row r="661" spans="1:6" ht="12.75" customHeight="1" x14ac:dyDescent="0.2">
      <c r="A661" s="55">
        <v>63311</v>
      </c>
      <c r="B661" s="87" t="s">
        <v>1317</v>
      </c>
      <c r="C661" s="52" t="s">
        <v>1318</v>
      </c>
      <c r="D661" s="244">
        <v>1908463</v>
      </c>
      <c r="E661" s="244">
        <f>557758.41+2218805.44+59946.98+218326.06-27360.15</f>
        <v>3027476.74</v>
      </c>
      <c r="F661" s="54">
        <f t="shared" si="188"/>
        <v>158.63429052593634</v>
      </c>
    </row>
    <row r="662" spans="1:6" ht="12.75" customHeight="1" x14ac:dyDescent="0.2">
      <c r="A662" s="55">
        <v>63312</v>
      </c>
      <c r="B662" s="87" t="s">
        <v>1319</v>
      </c>
      <c r="C662" s="52" t="s">
        <v>1320</v>
      </c>
      <c r="D662" s="244">
        <v>732566</v>
      </c>
      <c r="E662" s="244">
        <v>27360.15</v>
      </c>
      <c r="F662" s="54">
        <f t="shared" si="188"/>
        <v>3.7348375436479446</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v>1923973</v>
      </c>
      <c r="E664" s="244">
        <f>256058+656640.26+296175.5+655271.05+1122145.89</f>
        <v>2986290.7</v>
      </c>
      <c r="F664" s="54">
        <f t="shared" si="188"/>
        <v>155.21479251527958</v>
      </c>
    </row>
    <row r="665" spans="1:6" ht="12.75" customHeight="1" x14ac:dyDescent="0.2">
      <c r="A665" s="55">
        <v>63321</v>
      </c>
      <c r="B665" s="87" t="s">
        <v>1325</v>
      </c>
      <c r="C665" s="52" t="s">
        <v>1326</v>
      </c>
      <c r="D665" s="244">
        <v>6051779</v>
      </c>
      <c r="E665" s="244">
        <f>2000000+1726964.05</f>
        <v>3726964.05</v>
      </c>
      <c r="F665" s="54">
        <f t="shared" si="188"/>
        <v>61.584602643288854</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v>3792150</v>
      </c>
      <c r="E671" s="244">
        <f>3781827.27+1578</f>
        <v>3783405.27</v>
      </c>
      <c r="F671" s="54">
        <f t="shared" si="188"/>
        <v>99.769399153514499</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23500000</v>
      </c>
      <c r="E673" s="244">
        <v>16400000</v>
      </c>
      <c r="F673" s="54">
        <f t="shared" si="188"/>
        <v>69.787234042553195</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7254769</v>
      </c>
      <c r="E694" s="244">
        <f>10315.6+339699.54+690206.33+3150315.51+381090.09+314095.09+499847.45+7475.79+69653.41+576215.84+0</f>
        <v>6038914.6499999994</v>
      </c>
      <c r="F694" s="54">
        <f t="shared" si="188"/>
        <v>83.240619377405395</v>
      </c>
    </row>
    <row r="695" spans="1:6" ht="12.75" customHeight="1" x14ac:dyDescent="0.2">
      <c r="A695" s="55">
        <v>63812</v>
      </c>
      <c r="B695" s="234" t="s">
        <v>1370</v>
      </c>
      <c r="C695" s="52" t="s">
        <v>1371</v>
      </c>
      <c r="D695" s="244">
        <v>169884</v>
      </c>
      <c r="E695" s="244"/>
      <c r="F695" s="54">
        <f t="shared" si="188"/>
        <v>0</v>
      </c>
    </row>
    <row r="696" spans="1:6" ht="24" x14ac:dyDescent="0.2">
      <c r="A696" s="55" t="s">
        <v>1372</v>
      </c>
      <c r="B696" s="234" t="s">
        <v>1373</v>
      </c>
      <c r="C696" s="52" t="s">
        <v>1372</v>
      </c>
      <c r="D696" s="244"/>
      <c r="E696" s="244">
        <v>355442.49</v>
      </c>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25515241</v>
      </c>
      <c r="E698" s="244">
        <f>10927609.52+3158953.94+8070343.59+1237180.8+999287.12+6671765.03</f>
        <v>31065140</v>
      </c>
      <c r="F698" s="54">
        <f t="shared" si="188"/>
        <v>121.75130934487353</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671919</v>
      </c>
      <c r="E710" s="244">
        <v>677925</v>
      </c>
      <c r="F710" s="54">
        <f t="shared" si="188"/>
        <v>100.89385774178137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484582</v>
      </c>
      <c r="E712" s="244">
        <f>183210.42+453.75</f>
        <v>183664.17</v>
      </c>
      <c r="F712" s="54">
        <f t="shared" si="188"/>
        <v>37.901566711103591</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40000</v>
      </c>
      <c r="E716" s="244">
        <v>16000</v>
      </c>
      <c r="F716" s="54">
        <f t="shared" si="188"/>
        <v>40</v>
      </c>
    </row>
    <row r="717" spans="1:6" ht="12.75" customHeight="1" x14ac:dyDescent="0.2">
      <c r="A717" s="55">
        <v>31215</v>
      </c>
      <c r="B717" s="87" t="s">
        <v>1411</v>
      </c>
      <c r="C717" s="52" t="s">
        <v>1412</v>
      </c>
      <c r="D717" s="244">
        <v>124506</v>
      </c>
      <c r="E717" s="244">
        <v>52500</v>
      </c>
      <c r="F717" s="54">
        <f t="shared" si="188"/>
        <v>42.166642571442345</v>
      </c>
    </row>
    <row r="718" spans="1:6" ht="12.75" customHeight="1" x14ac:dyDescent="0.2">
      <c r="A718" s="55">
        <v>32121</v>
      </c>
      <c r="B718" s="87" t="s">
        <v>1413</v>
      </c>
      <c r="C718" s="52" t="s">
        <v>1414</v>
      </c>
      <c r="D718" s="244">
        <v>586147</v>
      </c>
      <c r="E718" s="244">
        <v>617576.25</v>
      </c>
      <c r="F718" s="54">
        <f t="shared" si="188"/>
        <v>105.36200816518723</v>
      </c>
    </row>
    <row r="719" spans="1:6" ht="12.75" customHeight="1" x14ac:dyDescent="0.2">
      <c r="A719" s="55" t="s">
        <v>1415</v>
      </c>
      <c r="B719" s="87" t="s">
        <v>1416</v>
      </c>
      <c r="C719" s="52" t="s">
        <v>1415</v>
      </c>
      <c r="D719" s="244">
        <v>82500</v>
      </c>
      <c r="E719" s="244">
        <v>97500</v>
      </c>
      <c r="F719" s="54">
        <f t="shared" si="188"/>
        <v>118.18181818181819</v>
      </c>
    </row>
    <row r="720" spans="1:6" ht="12.75" customHeight="1" x14ac:dyDescent="0.2">
      <c r="A720" s="55" t="s">
        <v>1417</v>
      </c>
      <c r="B720" s="87" t="s">
        <v>1418</v>
      </c>
      <c r="C720" s="52" t="s">
        <v>1417</v>
      </c>
      <c r="D720" s="244">
        <v>26434</v>
      </c>
      <c r="E720" s="244">
        <v>103359</v>
      </c>
      <c r="F720" s="54">
        <f t="shared" si="188"/>
        <v>391.00779299387153</v>
      </c>
    </row>
    <row r="721" spans="1:6" ht="12.75" customHeight="1" x14ac:dyDescent="0.2">
      <c r="A721" s="55" t="s">
        <v>1419</v>
      </c>
      <c r="B721" s="87" t="s">
        <v>1420</v>
      </c>
      <c r="C721" s="52" t="s">
        <v>1419</v>
      </c>
      <c r="D721" s="244">
        <v>194951</v>
      </c>
      <c r="E721" s="244">
        <f>328551.11+13016.48</f>
        <v>341567.58999999997</v>
      </c>
      <c r="F721" s="54">
        <f t="shared" si="188"/>
        <v>175.206893014142</v>
      </c>
    </row>
    <row r="722" spans="1:6" ht="12.75" customHeight="1" x14ac:dyDescent="0.2">
      <c r="A722" s="55" t="s">
        <v>1421</v>
      </c>
      <c r="B722" s="87" t="s">
        <v>1422</v>
      </c>
      <c r="C722" s="52" t="s">
        <v>1421</v>
      </c>
      <c r="D722" s="244">
        <v>632972</v>
      </c>
      <c r="E722" s="244">
        <f>35787.16+92353.92+239378.52+2308.85</f>
        <v>369828.44999999995</v>
      </c>
      <c r="F722" s="54">
        <f t="shared" si="188"/>
        <v>58.427300101742254</v>
      </c>
    </row>
    <row r="723" spans="1:6" ht="12.75" customHeight="1" x14ac:dyDescent="0.2">
      <c r="A723" s="55" t="s">
        <v>1423</v>
      </c>
      <c r="B723" s="87" t="s">
        <v>1424</v>
      </c>
      <c r="C723" s="52" t="s">
        <v>1423</v>
      </c>
      <c r="D723" s="244">
        <v>23897</v>
      </c>
      <c r="E723" s="244">
        <v>41984.5</v>
      </c>
      <c r="F723" s="54">
        <f t="shared" si="188"/>
        <v>175.68941708164206</v>
      </c>
    </row>
    <row r="724" spans="1:6" ht="12.75" customHeight="1" x14ac:dyDescent="0.2">
      <c r="A724" s="55" t="s">
        <v>1425</v>
      </c>
      <c r="B724" s="87" t="s">
        <v>1426</v>
      </c>
      <c r="C724" s="52" t="s">
        <v>1425</v>
      </c>
      <c r="D724" s="244"/>
      <c r="E724" s="244">
        <v>32250</v>
      </c>
      <c r="F724" s="54" t="str">
        <f t="shared" si="188"/>
        <v>-</v>
      </c>
    </row>
    <row r="725" spans="1:6" ht="12.75" customHeight="1" x14ac:dyDescent="0.2">
      <c r="A725" s="55">
        <v>32911</v>
      </c>
      <c r="B725" s="87" t="s">
        <v>1427</v>
      </c>
      <c r="C725" s="52" t="s">
        <v>1428</v>
      </c>
      <c r="D725" s="244">
        <v>500232</v>
      </c>
      <c r="E725" s="244">
        <v>515824.23</v>
      </c>
      <c r="F725" s="54">
        <f t="shared" ref="F725:F979" si="190">IF(D725&lt;&gt;0,IF(E725/D725&gt;=100,"&gt;&gt;100",E725/D725*100),"-")</f>
        <v>103.11699971213358</v>
      </c>
    </row>
    <row r="726" spans="1:6" ht="12.75" customHeight="1" x14ac:dyDescent="0.2">
      <c r="A726" s="55" t="s">
        <v>1429</v>
      </c>
      <c r="B726" s="87" t="s">
        <v>1430</v>
      </c>
      <c r="C726" s="52" t="s">
        <v>1429</v>
      </c>
      <c r="D726" s="244">
        <v>38404</v>
      </c>
      <c r="E726" s="244">
        <v>65329.89</v>
      </c>
      <c r="F726" s="54">
        <f t="shared" si="190"/>
        <v>170.11220185397354</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255954</v>
      </c>
      <c r="E742" s="244">
        <v>398358.17</v>
      </c>
      <c r="F742" s="54">
        <f t="shared" si="190"/>
        <v>155.63662611250459</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360156</v>
      </c>
      <c r="E759" s="244">
        <f>34262.5+300000</f>
        <v>334262.5</v>
      </c>
      <c r="F759" s="54">
        <f t="shared" si="190"/>
        <v>92.810476571263564</v>
      </c>
    </row>
    <row r="760" spans="1:6" ht="12.75" customHeight="1" x14ac:dyDescent="0.2">
      <c r="A760" s="55">
        <v>35232</v>
      </c>
      <c r="B760" s="87" t="s">
        <v>1497</v>
      </c>
      <c r="C760" s="52" t="s">
        <v>1498</v>
      </c>
      <c r="D760" s="244">
        <v>150000</v>
      </c>
      <c r="E760" s="244">
        <v>200000</v>
      </c>
      <c r="F760" s="54">
        <f t="shared" si="190"/>
        <v>133.33333333333331</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v>858836</v>
      </c>
      <c r="E762" s="244">
        <v>942551.94</v>
      </c>
      <c r="F762" s="54">
        <f t="shared" si="190"/>
        <v>109.74760489779189</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720131</v>
      </c>
      <c r="E773" s="244"/>
      <c r="F773" s="54">
        <f t="shared" si="190"/>
        <v>0</v>
      </c>
    </row>
    <row r="774" spans="1:6" ht="24" x14ac:dyDescent="0.2">
      <c r="A774" s="55">
        <v>36329</v>
      </c>
      <c r="B774" s="234" t="s">
        <v>1525</v>
      </c>
      <c r="C774" s="52" t="s">
        <v>1526</v>
      </c>
      <c r="D774" s="244">
        <v>300000</v>
      </c>
      <c r="E774" s="244"/>
      <c r="F774" s="54">
        <f t="shared" si="190"/>
        <v>0</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v>219605</v>
      </c>
      <c r="E790" s="244">
        <v>777834.51</v>
      </c>
      <c r="F790" s="54">
        <f t="shared" si="190"/>
        <v>354.19708567655562</v>
      </c>
    </row>
    <row r="791" spans="1:6" ht="24" x14ac:dyDescent="0.2">
      <c r="A791" s="55" t="s">
        <v>1559</v>
      </c>
      <c r="B791" s="87" t="s">
        <v>1560</v>
      </c>
      <c r="C791" s="52" t="s">
        <v>1559</v>
      </c>
      <c r="D791" s="244">
        <v>272298</v>
      </c>
      <c r="E791" s="244">
        <v>86602.66</v>
      </c>
      <c r="F791" s="54">
        <f t="shared" si="190"/>
        <v>31.804368743068256</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v>346410.63</v>
      </c>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3262323</v>
      </c>
      <c r="E823" s="244">
        <f>3113651.41+305048.45</f>
        <v>3418699.8600000003</v>
      </c>
      <c r="F823" s="54">
        <f t="shared" si="190"/>
        <v>104.79342051660734</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v>32025</v>
      </c>
      <c r="E827" s="244">
        <v>24876.5</v>
      </c>
      <c r="F827" s="54">
        <f t="shared" si="190"/>
        <v>77.678376268540205</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36930660</v>
      </c>
      <c r="E830" s="244">
        <f>29883278.62+17385506.43</f>
        <v>47268785.049999997</v>
      </c>
      <c r="F830" s="54">
        <f t="shared" si="190"/>
        <v>127.99333954497428</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v>464784</v>
      </c>
      <c r="E841" s="244">
        <f>463935.88+341532.41</f>
        <v>805468.29</v>
      </c>
      <c r="F841" s="54">
        <f t="shared" si="190"/>
        <v>173.2994875038728</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v>94560</v>
      </c>
      <c r="E846" s="244">
        <v>56710</v>
      </c>
      <c r="F846" s="54">
        <f t="shared" si="190"/>
        <v>59.972504230118439</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v>13500000</v>
      </c>
      <c r="E885" s="244"/>
      <c r="F885" s="54">
        <f t="shared" si="190"/>
        <v>0</v>
      </c>
    </row>
    <row r="886" spans="1:6" ht="24" x14ac:dyDescent="0.2">
      <c r="A886" s="55">
        <v>84432</v>
      </c>
      <c r="B886" s="87" t="s">
        <v>1748</v>
      </c>
      <c r="C886" s="52" t="s">
        <v>1749</v>
      </c>
      <c r="D886" s="244">
        <v>37269692</v>
      </c>
      <c r="E886" s="244">
        <v>25562033.899999999</v>
      </c>
      <c r="F886" s="54">
        <f t="shared" si="190"/>
        <v>68.586651856419962</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v>2385900</v>
      </c>
      <c r="E915" s="244">
        <v>2460700</v>
      </c>
      <c r="F915" s="54">
        <f t="shared" si="190"/>
        <v>103.13508529276166</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v>13500000</v>
      </c>
      <c r="F953" s="54" t="str">
        <f t="shared" si="190"/>
        <v>-</v>
      </c>
    </row>
    <row r="954" spans="1:6" ht="24" x14ac:dyDescent="0.2">
      <c r="A954" s="55">
        <v>54432</v>
      </c>
      <c r="B954" s="87" t="s">
        <v>1884</v>
      </c>
      <c r="C954" s="52" t="s">
        <v>1885</v>
      </c>
      <c r="D954" s="244">
        <v>8021566.5199999996</v>
      </c>
      <c r="E954" s="244">
        <v>8021565.3899999997</v>
      </c>
      <c r="F954" s="54">
        <f t="shared" si="190"/>
        <v>99.999985912976001</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v>9491467</v>
      </c>
      <c r="E968" s="244">
        <v>24516.91</v>
      </c>
      <c r="F968" s="54">
        <f t="shared" si="190"/>
        <v>0.25830474888655253</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0" workbookViewId="0">
      <selection activeCell="E261" sqref="E26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2204621179</v>
      </c>
      <c r="E6" s="231">
        <f t="shared" si="0"/>
        <v>2368337986.5100002</v>
      </c>
      <c r="F6" s="232">
        <f t="shared" ref="F6:F260" si="1">IF(D6&gt;0,IF(E6/D6&gt;=100,"&gt;&gt;100",E6/D6*100),"-")</f>
        <v>107.42607433283666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1702064715</v>
      </c>
      <c r="E7" s="106">
        <f t="shared" si="2"/>
        <v>1822349610.1700001</v>
      </c>
      <c r="F7" s="95">
        <f t="shared" si="1"/>
        <v>107.06699892841618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601188577</v>
      </c>
      <c r="E8" s="106">
        <f>E9+E10-E11</f>
        <v>617247968.76000011</v>
      </c>
      <c r="F8" s="95">
        <f t="shared" si="1"/>
        <v>102.67127360272517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520758845</v>
      </c>
      <c r="E9" s="249">
        <v>538008998.45000005</v>
      </c>
      <c r="F9" s="95">
        <f t="shared" si="1"/>
        <v>103.3125032086589</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158568313</v>
      </c>
      <c r="E10" s="249">
        <v>162122717.19</v>
      </c>
      <c r="F10" s="95">
        <f t="shared" si="1"/>
        <v>102.24156019746518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78138581</v>
      </c>
      <c r="E11" s="249">
        <v>82883746.879999995</v>
      </c>
      <c r="F11" s="95">
        <f t="shared" si="1"/>
        <v>106.07275665781542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870196982</v>
      </c>
      <c r="E12" s="106">
        <f t="shared" si="3"/>
        <v>932150322.13</v>
      </c>
      <c r="F12" s="95">
        <f t="shared" si="1"/>
        <v>107.11946161748467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856658052</v>
      </c>
      <c r="E13" s="106">
        <f t="shared" si="4"/>
        <v>911010977.67000008</v>
      </c>
      <c r="F13" s="95">
        <f t="shared" si="1"/>
        <v>106.34476329768975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83067166</v>
      </c>
      <c r="E14" s="249">
        <f>17754573.1+63875197.3+4709284.04+1168968.48+268427</f>
        <v>87776449.920000017</v>
      </c>
      <c r="F14" s="95">
        <f t="shared" si="1"/>
        <v>105.66924832851528</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330822028</v>
      </c>
      <c r="E15" s="249">
        <f>9314982.8+2049316.27+2279251.62+775031.1+647124.58+1673886.14+179644.38+1491535.85+49518834.98+1628900+9557954.52+8343989.64+1067518.44+49930597.18+4946786.46+5619811.12+4136436.96+3040803.44+490262+5072746.42+6296855.01+32184243.64+2835491+112419907.22+400170.34+484961.54+19509413.14+25392363.5+30466065.99+2360250.67+212248.85</f>
        <v>394327384.80000001</v>
      </c>
      <c r="F15" s="95">
        <f t="shared" si="1"/>
        <v>119.19622982300319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971650445</v>
      </c>
      <c r="E16" s="249">
        <f>878857647.42+95871203.83</f>
        <v>974728851.25</v>
      </c>
      <c r="F16" s="95">
        <f t="shared" si="1"/>
        <v>100.31682239902644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133124075</v>
      </c>
      <c r="E17" s="249">
        <f>1620777116.72-E14-E15-E16</f>
        <v>163944430.75</v>
      </c>
      <c r="F17" s="95">
        <f t="shared" si="1"/>
        <v>123.15160180455713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662005662</v>
      </c>
      <c r="E18" s="249">
        <v>709766139.04999995</v>
      </c>
      <c r="F18" s="95">
        <f t="shared" si="1"/>
        <v>107.21451186772477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10868503</v>
      </c>
      <c r="E19" s="106">
        <f t="shared" si="5"/>
        <v>17881274.049999997</v>
      </c>
      <c r="F19" s="95">
        <f t="shared" si="1"/>
        <v>164.52379918375141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16531334</v>
      </c>
      <c r="E20" s="249">
        <f>3049009.62+2467+1036.43+92997.79+373144.08+3913621.06+2315.36+303176.78+399622.54+7327834.91+1068125+3006689.95</f>
        <v>19540040.52</v>
      </c>
      <c r="F20" s="95">
        <f t="shared" si="1"/>
        <v>118.20002257531061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3827199</v>
      </c>
      <c r="E21" s="249">
        <v>10069762.67</v>
      </c>
      <c r="F21" s="95">
        <f t="shared" si="1"/>
        <v>263.11050640429198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1661220</v>
      </c>
      <c r="E22" s="249">
        <v>1675869.53</v>
      </c>
      <c r="F22" s="95">
        <f t="shared" si="1"/>
        <v>100.88185369788469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1028884</v>
      </c>
      <c r="E24" s="249">
        <v>1046332.81</v>
      </c>
      <c r="F24" s="95">
        <f t="shared" si="1"/>
        <v>101.69589671916368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1095968</v>
      </c>
      <c r="E25" s="249">
        <v>1183690.83</v>
      </c>
      <c r="F25" s="95">
        <f t="shared" si="1"/>
        <v>108.00414154427867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9118502</v>
      </c>
      <c r="E26" s="249">
        <f>8897.22+30706.22+112569.38+9275281.69</f>
        <v>9427454.5099999998</v>
      </c>
      <c r="F26" s="95">
        <f t="shared" si="1"/>
        <v>103.38819369672782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22394604</v>
      </c>
      <c r="E28" s="249">
        <v>25061876.82</v>
      </c>
      <c r="F28" s="95">
        <f t="shared" si="1"/>
        <v>111.91033706155287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217616</v>
      </c>
      <c r="E29" s="106">
        <f t="shared" si="6"/>
        <v>316393.09999999998</v>
      </c>
      <c r="F29" s="95">
        <f t="shared" si="1"/>
        <v>145.39055032718181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886331</v>
      </c>
      <c r="E30" s="249">
        <v>1030081.25</v>
      </c>
      <c r="F30" s="95">
        <f t="shared" si="1"/>
        <v>116.21857409929248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668715</v>
      </c>
      <c r="E34" s="249">
        <f>448426.5+265261.65</f>
        <v>713688.15</v>
      </c>
      <c r="F34" s="95">
        <f t="shared" si="1"/>
        <v>106.72530898813397</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1566327</v>
      </c>
      <c r="E35" s="106">
        <f t="shared" si="7"/>
        <v>1798998.9</v>
      </c>
      <c r="F35" s="95">
        <f t="shared" si="1"/>
        <v>114.85461848004918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1566327</v>
      </c>
      <c r="E37" s="249">
        <v>1798998.9</v>
      </c>
      <c r="F37" s="95">
        <f t="shared" si="1"/>
        <v>114.85461848004918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51765</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v>51765</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886484</v>
      </c>
      <c r="E45" s="106">
        <f t="shared" si="9"/>
        <v>1090913.410000002</v>
      </c>
      <c r="F45" s="95">
        <f t="shared" si="1"/>
        <v>123.06069934708377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2027126</v>
      </c>
      <c r="E47" s="249">
        <v>2127823.46</v>
      </c>
      <c r="F47" s="95">
        <f t="shared" si="1"/>
        <v>104.96749881359126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11558494</v>
      </c>
      <c r="E48" s="249">
        <v>12063819.210000001</v>
      </c>
      <c r="F48" s="95">
        <f t="shared" si="1"/>
        <v>104.37189490257121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v>14675</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12699136</v>
      </c>
      <c r="E50" s="249">
        <f>1995300.25+11120104.01</f>
        <v>13115404.26</v>
      </c>
      <c r="F50" s="95">
        <f t="shared" si="1"/>
        <v>103.27792583684435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894733</v>
      </c>
      <c r="E54" s="249">
        <v>885827.13</v>
      </c>
      <c r="F54" s="95">
        <f t="shared" si="1"/>
        <v>99.004633784603897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894733</v>
      </c>
      <c r="E55" s="249">
        <v>885827.13</v>
      </c>
      <c r="F55" s="95">
        <f t="shared" si="1"/>
        <v>99.004633784603897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230679156</v>
      </c>
      <c r="E56" s="106">
        <f t="shared" si="11"/>
        <v>272951319.27999997</v>
      </c>
      <c r="F56" s="95">
        <f t="shared" si="1"/>
        <v>118.32509014381863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225867623</v>
      </c>
      <c r="E57" s="249">
        <v>259804803.69999999</v>
      </c>
      <c r="F57" s="95">
        <f t="shared" si="1"/>
        <v>115.02525251261886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4811533</v>
      </c>
      <c r="E58" s="249">
        <v>13146515.58</v>
      </c>
      <c r="F58" s="95">
        <f t="shared" si="1"/>
        <v>273.22925105158788</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502556464</v>
      </c>
      <c r="E68" s="106">
        <f t="shared" si="13"/>
        <v>545988376.33999991</v>
      </c>
      <c r="F68" s="95">
        <f t="shared" si="1"/>
        <v>108.64219554441945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13062155</v>
      </c>
      <c r="E69" s="106">
        <f t="shared" si="14"/>
        <v>18403492.210000001</v>
      </c>
      <c r="F69" s="95">
        <f t="shared" si="1"/>
        <v>140.89169979991817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12972152</v>
      </c>
      <c r="E70" s="106">
        <f t="shared" si="15"/>
        <v>18401915.620000001</v>
      </c>
      <c r="F70" s="95">
        <f t="shared" si="1"/>
        <v>141.85707675950761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12972152</v>
      </c>
      <c r="E72" s="249">
        <f>18345112.59+56803.03</f>
        <v>18401915.620000001</v>
      </c>
      <c r="F72" s="95">
        <f t="shared" si="1"/>
        <v>141.85707675950761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87928</v>
      </c>
      <c r="E75" s="249">
        <v>1576.59</v>
      </c>
      <c r="F75" s="95">
        <f t="shared" si="1"/>
        <v>1.793046583568374</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2075</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16315247</v>
      </c>
      <c r="E78" s="106">
        <f>E79+SUM(E82:E84)-E85+E86</f>
        <v>8865776.9299999997</v>
      </c>
      <c r="F78" s="95">
        <f t="shared" si="1"/>
        <v>54.340439528742657</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1220626</v>
      </c>
      <c r="E79" s="106">
        <f t="shared" si="16"/>
        <v>1220625.75</v>
      </c>
      <c r="F79" s="95">
        <f t="shared" si="1"/>
        <v>99.99997951870597</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1220626</v>
      </c>
      <c r="E80" s="249">
        <v>1220625.75</v>
      </c>
      <c r="F80" s="95">
        <f t="shared" si="1"/>
        <v>99.99997951870597</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3252</v>
      </c>
      <c r="E84" s="249">
        <v>3252.11</v>
      </c>
      <c r="F84" s="95">
        <f t="shared" si="1"/>
        <v>100.00338253382535</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15091369</v>
      </c>
      <c r="E86" s="249">
        <f>7641899.07</f>
        <v>7641899.0700000003</v>
      </c>
      <c r="F86" s="95">
        <f t="shared" si="1"/>
        <v>50.637546997889991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18204162</v>
      </c>
      <c r="E87" s="106">
        <f t="shared" si="17"/>
        <v>19637866.809999999</v>
      </c>
      <c r="F87" s="95">
        <f t="shared" si="1"/>
        <v>107.87569793105554</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18204162</v>
      </c>
      <c r="E88" s="106">
        <f t="shared" si="18"/>
        <v>19637866.809999999</v>
      </c>
      <c r="F88" s="95">
        <f t="shared" si="1"/>
        <v>107.87569793105554</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18204162</v>
      </c>
      <c r="E89" s="249">
        <v>19637866.809999999</v>
      </c>
      <c r="F89" s="95">
        <f t="shared" si="1"/>
        <v>107.87569793105554</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375267850</v>
      </c>
      <c r="E134" s="106">
        <f t="shared" si="23"/>
        <v>375267850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375267850</v>
      </c>
      <c r="E135" s="106">
        <f t="shared" si="24"/>
        <v>375267850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375267850</v>
      </c>
      <c r="E139" s="249">
        <v>375267850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74744167</v>
      </c>
      <c r="E146" s="106">
        <f t="shared" si="26"/>
        <v>117620163.49999997</v>
      </c>
      <c r="F146" s="95">
        <f t="shared" si="1"/>
        <v>157.36366892683407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19992253</v>
      </c>
      <c r="E147" s="249">
        <v>17279508.640000001</v>
      </c>
      <c r="F147" s="95">
        <f t="shared" si="1"/>
        <v>86.431022256471053</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14955772</v>
      </c>
      <c r="E149" s="106">
        <f t="shared" si="27"/>
        <v>42756181.810000002</v>
      </c>
      <c r="F149" s="95">
        <f t="shared" si="1"/>
        <v>285.88415101540733</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3842402</v>
      </c>
      <c r="E151" s="249">
        <f>2034.23+2118101.08</f>
        <v>2120135.31</v>
      </c>
      <c r="F151" s="95">
        <f t="shared" si="1"/>
        <v>55.177342454017044</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1283929</v>
      </c>
      <c r="E152" s="249">
        <f>524986.09+382896.98</f>
        <v>907883.07</v>
      </c>
      <c r="F152" s="95">
        <f t="shared" si="1"/>
        <v>70.711314254915962</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19263</v>
      </c>
      <c r="E153" s="249">
        <v>482811.83</v>
      </c>
      <c r="F153" s="95">
        <f t="shared" si="1"/>
        <v>2506.4207548149302</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19362</v>
      </c>
      <c r="E154" s="249">
        <v>9453.2800000000007</v>
      </c>
      <c r="F154" s="95">
        <f t="shared" si="1"/>
        <v>48.823881830389425</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9790816</v>
      </c>
      <c r="E157" s="249">
        <v>39235898.32</v>
      </c>
      <c r="F157" s="95">
        <f t="shared" si="1"/>
        <v>400.74186176106264</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81859354</v>
      </c>
      <c r="E158" s="249">
        <v>83141761.480000004</v>
      </c>
      <c r="F158" s="95">
        <f t="shared" si="1"/>
        <v>101.56659858322361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97330220</v>
      </c>
      <c r="E159" s="249">
        <v>101477330.40000001</v>
      </c>
      <c r="F159" s="95">
        <f t="shared" si="1"/>
        <v>104.26086615236254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191084</v>
      </c>
      <c r="E162" s="249">
        <v>136493.70000000001</v>
      </c>
      <c r="F162" s="95">
        <f t="shared" si="1"/>
        <v>71.431255364133065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139584516</v>
      </c>
      <c r="E163" s="249">
        <v>127171112.53</v>
      </c>
      <c r="F163" s="95">
        <f t="shared" si="1"/>
        <v>91.106890774332015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2569506</v>
      </c>
      <c r="E164" s="106">
        <f t="shared" si="28"/>
        <v>3666747.12</v>
      </c>
      <c r="F164" s="95">
        <f t="shared" si="1"/>
        <v>142.70241517241058</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v>432237.38</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4368628</v>
      </c>
      <c r="E166" s="249">
        <v>4217496.12</v>
      </c>
      <c r="F166" s="95">
        <f t="shared" si="1"/>
        <v>96.540518441945622</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1799122</v>
      </c>
      <c r="E169" s="249">
        <v>982986.38</v>
      </c>
      <c r="F169" s="95">
        <f t="shared" si="1"/>
        <v>54.637005161406506</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2393377</v>
      </c>
      <c r="E170" s="106">
        <f t="shared" si="29"/>
        <v>2526479.77</v>
      </c>
      <c r="F170" s="95">
        <f t="shared" si="1"/>
        <v>105.56129560867345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2393377</v>
      </c>
      <c r="E173" s="249">
        <v>2526479.77</v>
      </c>
      <c r="F173" s="95">
        <f t="shared" si="1"/>
        <v>105.56129560867345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2204621179</v>
      </c>
      <c r="E175" s="106">
        <f t="shared" si="30"/>
        <v>2368337986.5100002</v>
      </c>
      <c r="F175" s="95">
        <f t="shared" si="1"/>
        <v>107.42607433283666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130075274</v>
      </c>
      <c r="E176" s="106">
        <f t="shared" si="31"/>
        <v>134480461.50999999</v>
      </c>
      <c r="F176" s="95">
        <f t="shared" si="1"/>
        <v>103.38664480537629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50531439</v>
      </c>
      <c r="E177" s="106">
        <f t="shared" si="32"/>
        <v>40932873.960000001</v>
      </c>
      <c r="F177" s="95">
        <f t="shared" si="1"/>
        <v>81.004766082359154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2359364</v>
      </c>
      <c r="E178" s="249">
        <v>2478650.2599999998</v>
      </c>
      <c r="F178" s="95">
        <f t="shared" si="1"/>
        <v>105.05586505515892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22826800</v>
      </c>
      <c r="E179" s="249">
        <f>22570350.87+517852.83+300</f>
        <v>23088503.699999999</v>
      </c>
      <c r="F179" s="95">
        <f t="shared" si="1"/>
        <v>101.146475633904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92</v>
      </c>
      <c r="E180" s="106">
        <f t="shared" si="33"/>
        <v>4889.7</v>
      </c>
      <c r="F180" s="95">
        <f t="shared" si="1"/>
        <v>5314.891304347826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92</v>
      </c>
      <c r="E183" s="249">
        <v>4889.7</v>
      </c>
      <c r="F183" s="95">
        <f t="shared" si="1"/>
        <v>5314.891304347826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3969185</v>
      </c>
      <c r="E184" s="249">
        <v>1543051.77</v>
      </c>
      <c r="F184" s="95">
        <f t="shared" si="1"/>
        <v>38.875783567659354</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135975</v>
      </c>
      <c r="E186" s="249">
        <v>335865.97</v>
      </c>
      <c r="F186" s="95">
        <f t="shared" si="1"/>
        <v>247.00567751424893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7654931</v>
      </c>
      <c r="E187" s="249">
        <f>219748.79+3026649.37</f>
        <v>3246398.16</v>
      </c>
      <c r="F187" s="95">
        <f t="shared" si="1"/>
        <v>42.409241311254149</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13585092</v>
      </c>
      <c r="E188" s="249">
        <f>3711.14+6490405.76+15000+363340.15+195575+230614.54+1103232.29+36706.57+211539.22+1368455.04+30450+72113.76+114370.93</f>
        <v>10235514.4</v>
      </c>
      <c r="F188" s="95">
        <f t="shared" si="1"/>
        <v>75.343725313012229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14310095</v>
      </c>
      <c r="E189" s="249">
        <f>22778085.98+1519809.53</f>
        <v>24297895.510000002</v>
      </c>
      <c r="F189" s="95">
        <f t="shared" si="1"/>
        <v>169.79548710193748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65233740</v>
      </c>
      <c r="E206" s="106">
        <f t="shared" si="37"/>
        <v>69249692.039999992</v>
      </c>
      <c r="F206" s="95">
        <f t="shared" si="1"/>
        <v>106.15624987928025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65233740</v>
      </c>
      <c r="E207" s="106">
        <f t="shared" si="38"/>
        <v>69249692.039999992</v>
      </c>
      <c r="F207" s="95">
        <f t="shared" si="1"/>
        <v>106.15624987928025</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56683868</v>
      </c>
      <c r="E212" s="249">
        <v>60724336.93</v>
      </c>
      <c r="F212" s="95">
        <f t="shared" si="1"/>
        <v>107.12807553994021</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8549872</v>
      </c>
      <c r="E217" s="249">
        <v>8525355.1099999994</v>
      </c>
      <c r="F217" s="95">
        <f t="shared" si="1"/>
        <v>99.713248455649378</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2074545905</v>
      </c>
      <c r="E237" s="106">
        <f t="shared" si="41"/>
        <v>2233857525</v>
      </c>
      <c r="F237" s="95">
        <f t="shared" si="1"/>
        <v>107.67934898986967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2032455649</v>
      </c>
      <c r="E238" s="106">
        <f t="shared" si="42"/>
        <v>2150127172.8200002</v>
      </c>
      <c r="F238" s="95">
        <f t="shared" si="1"/>
        <v>105.7896232017607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2097689389</v>
      </c>
      <c r="E239" s="106">
        <f t="shared" si="43"/>
        <v>2219376864.8600001</v>
      </c>
      <c r="F239" s="95">
        <f t="shared" si="1"/>
        <v>105.8010245224156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2095631349</v>
      </c>
      <c r="E240" s="249">
        <f>2219376864.86-E241</f>
        <v>2217318825.0799999</v>
      </c>
      <c r="F240" s="95">
        <f t="shared" si="1"/>
        <v>105.80672149889661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2058040</v>
      </c>
      <c r="E241" s="249">
        <f>1008114.66+1049925.12</f>
        <v>2058039.7800000003</v>
      </c>
      <c r="F241" s="95">
        <f t="shared" si="1"/>
        <v>99.999989310217501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65233740</v>
      </c>
      <c r="E242" s="106">
        <f t="shared" si="44"/>
        <v>69249692.040000007</v>
      </c>
      <c r="F242" s="95">
        <f t="shared" si="1"/>
        <v>106.15624987928027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65233740</v>
      </c>
      <c r="E243" s="249">
        <v>69249692.040000007</v>
      </c>
      <c r="F243" s="95">
        <f t="shared" si="1"/>
        <v>106.15624987928027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-30909253</v>
      </c>
      <c r="E245" s="106">
        <f t="shared" si="45"/>
        <v>-32598511.479999989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560939532</v>
      </c>
      <c r="E246" s="106">
        <f t="shared" si="46"/>
        <v>198361623.36000001</v>
      </c>
      <c r="F246" s="95">
        <f t="shared" si="1"/>
        <v>35.362389712978903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511932874</v>
      </c>
      <c r="E247" s="249">
        <v>162566389.84</v>
      </c>
      <c r="F247" s="95">
        <f t="shared" si="1"/>
        <v>31.755411323711947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49006658</v>
      </c>
      <c r="E249" s="249">
        <v>35795233.520000003</v>
      </c>
      <c r="F249" s="95">
        <f t="shared" si="1"/>
        <v>73.041572269629157</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591848785</v>
      </c>
      <c r="E250" s="106">
        <f t="shared" si="47"/>
        <v>230960134.84</v>
      </c>
      <c r="F250" s="95">
        <f t="shared" si="1"/>
        <v>39.023504093195022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591848785</v>
      </c>
      <c r="E252" s="249">
        <v>230960134.84</v>
      </c>
      <c r="F252" s="95">
        <f t="shared" si="1"/>
        <v>39.023504093195022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71438118</v>
      </c>
      <c r="E255" s="249">
        <v>113670231.2</v>
      </c>
      <c r="F255" s="95">
        <f t="shared" si="1"/>
        <v>159.11705736704877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1561391</v>
      </c>
      <c r="E256" s="249">
        <v>2658632.46</v>
      </c>
      <c r="F256" s="95">
        <f t="shared" si="1"/>
        <v>170.27333063915444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2801502279</v>
      </c>
      <c r="E259" s="106">
        <f t="shared" si="49"/>
        <v>2716923221.98</v>
      </c>
      <c r="F259" s="95">
        <f t="shared" si="1"/>
        <v>96.980939203440855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2801502279</v>
      </c>
      <c r="E260" s="250">
        <v>2716923221.98</v>
      </c>
      <c r="F260" s="99">
        <f t="shared" si="1"/>
        <v>96.980939203440855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10047862</v>
      </c>
      <c r="E262" s="249">
        <f>19637866.81-10617000</f>
        <v>9020866.8099999987</v>
      </c>
      <c r="F262" s="95">
        <f t="shared" ref="F262:F322" si="50">IF(D262&gt;0,IF(E262/D262&gt;=100,"&gt;&gt;100",E262/D262*100),"-")</f>
        <v>89.778968003342385</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v>8156300</v>
      </c>
      <c r="E263" s="249">
        <f>8156300+2460700</f>
        <v>10617000</v>
      </c>
      <c r="F263" s="95">
        <f t="shared" si="50"/>
        <v>130.1693169697044</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210360118</v>
      </c>
      <c r="E264" s="249">
        <f>244791276.03-E265</f>
        <v>240360810.08000001</v>
      </c>
      <c r="F264" s="95">
        <f t="shared" si="50"/>
        <v>114.26158739842502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3968565</v>
      </c>
      <c r="E265" s="249">
        <v>4430465.95</v>
      </c>
      <c r="F265" s="95">
        <f t="shared" si="50"/>
        <v>111.63899167583244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4368628</v>
      </c>
      <c r="E266" s="249">
        <f>4649733.5-E267</f>
        <v>4217483.5</v>
      </c>
      <c r="F266" s="95">
        <f t="shared" si="50"/>
        <v>96.540229564064504</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v>432250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229917</v>
      </c>
      <c r="E268" s="249">
        <f>35981.99+187492.34</f>
        <v>223474.33</v>
      </c>
      <c r="F268" s="95">
        <f t="shared" si="50"/>
        <v>97.197827911811657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v>859</v>
      </c>
      <c r="E270" s="249">
        <v>829.62</v>
      </c>
      <c r="F270" s="95">
        <f t="shared" si="50"/>
        <v>96.579743888242149</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14860593</v>
      </c>
      <c r="E271" s="249">
        <f>3987491.52+71344.44+1049925.12+2308834.13+0.09</f>
        <v>7417595.2999999998</v>
      </c>
      <c r="F271" s="95">
        <f t="shared" si="50"/>
        <v>49.914531001555588</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22202777</v>
      </c>
      <c r="E287" s="249">
        <v>18707909.530000001</v>
      </c>
      <c r="F287" s="95">
        <f t="shared" si="50"/>
        <v>84.259322741475103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28328662</v>
      </c>
      <c r="E288" s="249">
        <f>+OBVEZE!D102+OBVEZE!D103</f>
        <v>22224964.429999996</v>
      </c>
      <c r="F288" s="95">
        <f t="shared" si="50"/>
        <v>78.453985684180907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5442760</v>
      </c>
      <c r="E289" s="249">
        <f>+OBVEZE!D90</f>
        <v>5268251.6599999992</v>
      </c>
      <c r="F289" s="95">
        <f t="shared" si="50"/>
        <v>96.793752801887265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8867335</v>
      </c>
      <c r="E290" s="249">
        <f>+OBVEZE!D104</f>
        <v>19029643.850000001</v>
      </c>
      <c r="F290" s="95">
        <f t="shared" si="50"/>
        <v>214.60386745284802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65233740</v>
      </c>
      <c r="E294" s="249">
        <f>+OBVEZE!D105</f>
        <v>69249692.039999992</v>
      </c>
      <c r="F294" s="95">
        <f t="shared" si="50"/>
        <v>106.15624987928025</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2654313</v>
      </c>
      <c r="E297" s="249">
        <f>1103232.29+36706.57+363340.15+195575</f>
        <v>1698854.0100000002</v>
      </c>
      <c r="F297" s="95">
        <f t="shared" si="50"/>
        <v>64.003529726901093</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1874133</v>
      </c>
      <c r="E298" s="249">
        <v>230614.54</v>
      </c>
      <c r="F298" s="95">
        <f t="shared" si="50"/>
        <v>12.305132026382333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243574</v>
      </c>
      <c r="E299" s="249">
        <f>211539.22+1368455.04+30450</f>
        <v>1610444.26</v>
      </c>
      <c r="F299" s="95">
        <f t="shared" si="50"/>
        <v>661.17248146353882</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v>243310</v>
      </c>
      <c r="E300" s="249">
        <v>72113.759999999995</v>
      </c>
      <c r="F300" s="95">
        <f t="shared" si="50"/>
        <v>29.638633841601248</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33051</v>
      </c>
      <c r="E302" s="249">
        <v>114370.93</v>
      </c>
      <c r="F302" s="95">
        <f t="shared" si="50"/>
        <v>346.04378082357567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D138" sqref="D13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45441861</v>
      </c>
      <c r="E5" s="81">
        <f t="shared" si="0"/>
        <v>45769972.480000004</v>
      </c>
      <c r="F5" s="82">
        <f t="shared" ref="F5:F141" si="1">IF(D5&gt;0,IF(E5/D5&gt;=100,"&gt;&gt;100",E5/D5*100),"-")</f>
        <v>100.72204674892167</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42025236</v>
      </c>
      <c r="E6" s="83">
        <f t="shared" si="2"/>
        <v>42276961.900000006</v>
      </c>
      <c r="F6" s="65">
        <f t="shared" si="1"/>
        <v>100.59898747504954</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39957896</v>
      </c>
      <c r="E7" s="251">
        <f>41527600.57-238580.3-10435.99</f>
        <v>41278584.280000001</v>
      </c>
      <c r="F7" s="65">
        <f t="shared" si="1"/>
        <v>103.3051997532603</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2067340</v>
      </c>
      <c r="E8" s="251">
        <f>22544459.92-21521565.39-24516.91</f>
        <v>998377.62000000116</v>
      </c>
      <c r="F8" s="65">
        <f t="shared" si="1"/>
        <v>48.292860390646972</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3416625</v>
      </c>
      <c r="E13" s="83">
        <f t="shared" si="4"/>
        <v>3493010.58</v>
      </c>
      <c r="F13" s="65">
        <f t="shared" si="1"/>
        <v>102.23570277686314</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3416625</v>
      </c>
      <c r="E16" s="251">
        <v>3493010.58</v>
      </c>
      <c r="F16" s="65">
        <f t="shared" si="1"/>
        <v>102.23570277686314</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2423117</v>
      </c>
      <c r="E28" s="83">
        <f t="shared" si="6"/>
        <v>2702190.44</v>
      </c>
      <c r="F28" s="65">
        <f t="shared" si="1"/>
        <v>111.51712608181941</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2423117</v>
      </c>
      <c r="E30" s="251">
        <v>2702190.44</v>
      </c>
      <c r="F30" s="65">
        <f t="shared" si="1"/>
        <v>111.51712608181941</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30883595</v>
      </c>
      <c r="E35" s="83">
        <f t="shared" si="7"/>
        <v>37371183.030000001</v>
      </c>
      <c r="F35" s="65">
        <f t="shared" si="1"/>
        <v>121.006583041903</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3986693</v>
      </c>
      <c r="E36" s="83">
        <f t="shared" si="8"/>
        <v>5052422.92</v>
      </c>
      <c r="F36" s="65">
        <f t="shared" si="1"/>
        <v>126.73217927741112</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3986693</v>
      </c>
      <c r="E37" s="251">
        <v>5052422.92</v>
      </c>
      <c r="F37" s="65">
        <f t="shared" si="1"/>
        <v>126.73217927741112</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198126</v>
      </c>
      <c r="E54" s="83">
        <f t="shared" si="12"/>
        <v>460044.07</v>
      </c>
      <c r="F54" s="65">
        <f t="shared" si="1"/>
        <v>232.19772770862988</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198126</v>
      </c>
      <c r="E55" s="251">
        <v>460044.07</v>
      </c>
      <c r="F55" s="65">
        <f t="shared" si="1"/>
        <v>232.19772770862988</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472692</v>
      </c>
      <c r="E61" s="83">
        <f t="shared" si="13"/>
        <v>390265.63</v>
      </c>
      <c r="F61" s="65">
        <f t="shared" si="1"/>
        <v>82.56235138314166</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472692</v>
      </c>
      <c r="E64" s="251">
        <v>390265.63</v>
      </c>
      <c r="F64" s="65">
        <f t="shared" si="1"/>
        <v>82.56235138314166</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6518624</v>
      </c>
      <c r="E66" s="83">
        <f t="shared" si="14"/>
        <v>9199868.2599999998</v>
      </c>
      <c r="F66" s="65">
        <f t="shared" si="1"/>
        <v>141.13205885168404</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v>5518624</v>
      </c>
      <c r="E71" s="251">
        <v>8499868.2599999998</v>
      </c>
      <c r="F71" s="65">
        <f t="shared" si="1"/>
        <v>154.02151442098611</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v>1000000</v>
      </c>
      <c r="E72" s="251">
        <v>700000</v>
      </c>
      <c r="F72" s="65">
        <f t="shared" si="1"/>
        <v>70</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19707460</v>
      </c>
      <c r="E74" s="251">
        <v>22268582.149999999</v>
      </c>
      <c r="F74" s="65">
        <f t="shared" si="1"/>
        <v>112.99569883688714</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21217729</v>
      </c>
      <c r="E75" s="83">
        <f t="shared" si="15"/>
        <v>29042974.870000005</v>
      </c>
      <c r="F75" s="65">
        <f t="shared" si="1"/>
        <v>136.88069477181091</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6896217</v>
      </c>
      <c r="E76" s="251">
        <v>13171163.890000001</v>
      </c>
      <c r="F76" s="65">
        <f t="shared" si="1"/>
        <v>190.9911461602789</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5992566</v>
      </c>
      <c r="E77" s="251">
        <v>7179867.5300000003</v>
      </c>
      <c r="F77" s="65">
        <f t="shared" si="1"/>
        <v>119.81290702513749</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5621940</v>
      </c>
      <c r="E78" s="251">
        <v>6611731.1600000001</v>
      </c>
      <c r="F78" s="65">
        <f t="shared" si="1"/>
        <v>117.60586487938328</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v>86503</v>
      </c>
      <c r="E79" s="251">
        <v>126821.85</v>
      </c>
      <c r="F79" s="65">
        <f t="shared" si="1"/>
        <v>146.60977075939564</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2620503</v>
      </c>
      <c r="E81" s="251">
        <v>1953390.44</v>
      </c>
      <c r="F81" s="65">
        <f t="shared" si="1"/>
        <v>74.542575986365975</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143868160</v>
      </c>
      <c r="E82" s="83">
        <f t="shared" si="16"/>
        <v>213894789.75</v>
      </c>
      <c r="F82" s="65">
        <f t="shared" si="1"/>
        <v>148.67416789788649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143868160</v>
      </c>
      <c r="E84" s="251">
        <v>213894789.75</v>
      </c>
      <c r="F84" s="65">
        <f t="shared" si="1"/>
        <v>148.67416789788649</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1983003</v>
      </c>
      <c r="E89" s="83">
        <f t="shared" si="17"/>
        <v>2266004.2400000002</v>
      </c>
      <c r="F89" s="65">
        <f t="shared" si="1"/>
        <v>114.2713470428436</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1552878</v>
      </c>
      <c r="E104" s="251">
        <v>1904524.24</v>
      </c>
      <c r="F104" s="65">
        <f t="shared" si="1"/>
        <v>122.64480789862435</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430125</v>
      </c>
      <c r="E106" s="251">
        <v>361480</v>
      </c>
      <c r="F106" s="65">
        <f t="shared" si="1"/>
        <v>84.040685847137468</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69130070</v>
      </c>
      <c r="E107" s="83">
        <f t="shared" si="21"/>
        <v>47406597.969999999</v>
      </c>
      <c r="F107" s="65">
        <f t="shared" si="1"/>
        <v>68.575943825892267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29262262</v>
      </c>
      <c r="E108" s="251">
        <v>37207363.109999999</v>
      </c>
      <c r="F108" s="65">
        <f t="shared" si="1"/>
        <v>127.15135661761212</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39867808</v>
      </c>
      <c r="E109" s="251">
        <v>10199234.859999999</v>
      </c>
      <c r="F109" s="65">
        <f t="shared" si="1"/>
        <v>25.582632634329933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51221446</v>
      </c>
      <c r="E114" s="83">
        <f t="shared" si="22"/>
        <v>31613645.07</v>
      </c>
      <c r="F114" s="65">
        <f t="shared" si="1"/>
        <v>61.719548233761302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45880090</v>
      </c>
      <c r="E115" s="83">
        <f t="shared" si="23"/>
        <v>24187306.039999999</v>
      </c>
      <c r="F115" s="65">
        <f t="shared" si="1"/>
        <v>52.718523525128212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21961075</v>
      </c>
      <c r="E116" s="251">
        <v>21439749.73</v>
      </c>
      <c r="F116" s="65">
        <f t="shared" si="1"/>
        <v>97.626139567393679</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23919015</v>
      </c>
      <c r="E117" s="251">
        <v>2747556.31</v>
      </c>
      <c r="F117" s="65">
        <f t="shared" si="1"/>
        <v>11.486912441837593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3138286</v>
      </c>
      <c r="E126" s="251">
        <v>4216002.08</v>
      </c>
      <c r="F126" s="65">
        <f t="shared" si="1"/>
        <v>134.34091347952355</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2203070</v>
      </c>
      <c r="E128" s="251">
        <f>5671036.95-2460700</f>
        <v>3210336.95</v>
      </c>
      <c r="F128" s="65">
        <f t="shared" si="1"/>
        <v>145.72105970305077</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18097123</v>
      </c>
      <c r="E129" s="83">
        <f t="shared" si="26"/>
        <v>17394641.859999999</v>
      </c>
      <c r="F129" s="65">
        <f t="shared" si="1"/>
        <v>96.118271727500542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6938830</v>
      </c>
      <c r="E130" s="83">
        <f t="shared" si="27"/>
        <v>6146966.5800000001</v>
      </c>
      <c r="F130" s="65">
        <f t="shared" si="1"/>
        <v>88.587940329997991</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6938830</v>
      </c>
      <c r="E132" s="251">
        <f>6146966.58</f>
        <v>6146966.5800000001</v>
      </c>
      <c r="F132" s="65">
        <f t="shared" si="1"/>
        <v>88.587940329997991</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3733463</v>
      </c>
      <c r="E133" s="251">
        <v>3450438</v>
      </c>
      <c r="F133" s="65">
        <f t="shared" si="1"/>
        <v>92.419236510446197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3259415</v>
      </c>
      <c r="E135" s="251">
        <v>3319424.97</v>
      </c>
      <c r="F135" s="65">
        <f t="shared" si="1"/>
        <v>101.84112701205585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20250</v>
      </c>
      <c r="E137" s="251">
        <v>34875</v>
      </c>
      <c r="F137" s="65">
        <f t="shared" si="1"/>
        <v>172.22222222222223</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4145165</v>
      </c>
      <c r="E140" s="251">
        <f>2689892.31+1753045</f>
        <v>4442937.3100000005</v>
      </c>
      <c r="F140" s="65">
        <f t="shared" si="1"/>
        <v>107.18360571895209</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384266104</v>
      </c>
      <c r="E141" s="108">
        <f t="shared" si="28"/>
        <v>427461999.70999998</v>
      </c>
      <c r="F141" s="84">
        <f t="shared" si="1"/>
        <v>111.24114129775026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5" sqref="D5:E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10539337.01</v>
      </c>
      <c r="E5" s="109">
        <f t="shared" si="0"/>
        <v>4250618.5399999991</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9553.52</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9553.52</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9553.52</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10539337.01</v>
      </c>
      <c r="E22" s="110">
        <f t="shared" si="3"/>
        <v>4241065.0199999996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10539337.01</v>
      </c>
      <c r="E23" s="110">
        <f t="shared" si="4"/>
        <v>3197363.02</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f>761000+140000+806250+238200+854100+952500+29400+615010+5000+200101+575000+641000+254100+566110+4400+282100+197000+22000+1925.01+433000+64200+252000+2003040+51101+31800+559000</f>
        <v>10539337.01</v>
      </c>
      <c r="E25" s="252">
        <f>3118775.9+78587.12</f>
        <v>3197363.02</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1043702</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v>968300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v>75112.710000000006</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v>289.29000000000002</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996349.75</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996349.75</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v>9148.7800000000007</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f>996349.75-9148.78</f>
        <v>987200.97</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1"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f>+[1]OBVEZE!$D$11</f>
        <v>130075274.26000001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477413630.77999997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f>102857.06+157488.71+281400+46498.76+414488.61</f>
        <v>1002733.14</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252370461.76999998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f>28023239.56-157488.71</f>
        <v>27865750.849999998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f>84193875.51+1679471.02</f>
        <v>85873346.530000001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997535.42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4001169.42</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3443576.36</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f>43778785.05+3490000+463935.88+341532.41</f>
        <v>48074253.339999996</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f>2712488.87+9492808.22+1555836.11+60322699.29+334875+4672212.13+6703.75+223114.54+156815.82+1641627.44+1440038.15-102857.06-341532.41</f>
        <v>82114829.849999994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f>149627407.76+28265283.6</f>
        <v>177892691.35999998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46147744.509999998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v>2460700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f>25562033.9+18125010.61</f>
        <v>43687044.509999998</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473008443.52999997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f>158281.86+250950+217704.94+333169.14</f>
        <v>960105.94000000006</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262011654.32999998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f>27903953.33-158281.86</f>
        <v>27745671.469999999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f>84190088.3+1421553.6</f>
        <v>85611641.899999991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992738.22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6427302.4500000002</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3243685.06</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f>48187317.95+3490000+463935.88+341532.41</f>
        <v>52482786.240000002</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f>2712488.87+9867408.22+1552124.97+61116503.01+319875+5186763.24+678378.75+47000+786146.37+1837426.71+1673663.15+71583.11-341532.41</f>
        <v>85507828.989999995</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f>140429622.52+27475267.86</f>
        <v>167904890.38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42131792.879999995</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v>2460700</v>
      </c>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f>21521565.39+18149527.49</f>
        <v>39671092.879999995</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134480461.50999999</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23976161.189999998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18707909.529999997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11818012.069999998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f>29343.63+85289.27+5936135.84+35971+28.72</f>
        <v>6086768.46</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f>7495.42-3062.5+3410064.72+2354.81</f>
        <v>3416852.45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f>369999.01-116.94+6058.46+1951972.94+1328.67-64106.58</f>
        <v>2265135.5599999996</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f>79299.13-5651.73-24391.8</f>
        <v>49255.600000000006</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384.9</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v>384.9</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1321747.77</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f>0</f>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v>1747.77</v>
      </c>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f>1426046.82-106046.82</f>
        <v>1320000</v>
      </c>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14000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f>14000+0</f>
        <v>14000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1320118.69</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f>333000</f>
        <v>333000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f>625197.96</f>
        <v>625197.96</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f>71751.4</f>
        <v>71751.399999999994</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f>70420.54+219748.79</f>
        <v>290169.33</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4233646.0999999996</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f>1763528.74+15000</f>
        <v>1778528.74</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f>91753.64</f>
        <v>91753.64</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f>139522+1323402+220000</f>
        <v>1682924</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f>1567524.31-815500.09-71584.5</f>
        <v>680439.72000000009</v>
      </c>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5268251.6599999992</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f>162220+131625+624853.2+195544.68+3174849.75+479.76</f>
        <v>4289572.3899999997</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f>40733.6+24924.08+90873+81716.37</f>
        <v>238247.05</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f>3750+8000+0</f>
        <v>11750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f>30893.07+695344.98-8000-9148.78+19592.95</f>
        <v>728682.21999999986</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110504300.31999999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f>13711.01+72113.76+114370.93+30450+102857.06</f>
        <v>333502.76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f>34659.23+134320.68+8136636.32+2744510.05+4504.8+184435.76+36868.24+117865.97+2264540.43+1926279.47+2478650.26-13711.01+61540.52+363340.15+195575+230614.54+1103232.29+36706.57+1368455.04+211539.22-102857.06+387808.15+5540-19592.95</f>
        <v>21891461.669999994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f>8773436.8+693455+2868113.71+2720940.99+2610821.25+1356718.98+6157.12</f>
        <v>19029643.850000001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f>60724336.93+8525355.11</f>
        <v>69249692.039999992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35724</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2023-02-14T17:17:37Z</cp:lastPrinted>
  <dcterms:created xsi:type="dcterms:W3CDTF">2022-04-01T05:14:30Z</dcterms:created>
  <dcterms:modified xsi:type="dcterms:W3CDTF">2023-02-15T14:40:12Z</dcterms:modified>
</cp:coreProperties>
</file>